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9765" tabRatio="577" activeTab="1"/>
  </bookViews>
  <sheets>
    <sheet name="תנאי-סף" sheetId="1" r:id="rId1"/>
    <sheet name="איכות" sheetId="8" r:id="rId2"/>
    <sheet name="תכנית המחקר המוצעת" sheetId="11" r:id="rId3"/>
    <sheet name="מחיר וסיכום" sheetId="6" r:id="rId4"/>
  </sheets>
  <definedNames>
    <definedName name="_Ref173487267" localSheetId="0">'תנאי-סף'!#REF!</definedName>
    <definedName name="_Ref179538436" localSheetId="0">'תנאי-סף'!#REF!</definedName>
    <definedName name="_Ref263083897" localSheetId="0">'תנאי-סף'!$C$9</definedName>
    <definedName name="_Ref274737718" localSheetId="0">'תנאי-סף'!$C$10</definedName>
    <definedName name="_Ref274737979" localSheetId="0">'תנאי-סף'!#REF!</definedName>
    <definedName name="_Ref295727242" localSheetId="0">'תנאי-סף'!$C$11</definedName>
    <definedName name="_Ref296892065" localSheetId="0">'תנאי-סף'!$C$12</definedName>
    <definedName name="_Ref297537484" localSheetId="0">'תנאי-סף'!#REF!</definedName>
    <definedName name="_Ref297537502" localSheetId="0">'תנאי-סף'!#REF!</definedName>
    <definedName name="_Ref299015948" localSheetId="0">'תנאי-סף'!#REF!</definedName>
    <definedName name="_Ref299441922" localSheetId="0">'תנאי-סף'!$C$16</definedName>
    <definedName name="_Ref299445146" localSheetId="0">'תנאי-סף'!#REF!</definedName>
    <definedName name="_Ref299615356" localSheetId="0">'תנאי-סף'!#REF!</definedName>
    <definedName name="_Ref299617500" localSheetId="0">'תנאי-סף'!#REF!</definedName>
    <definedName name="_Ref304923103" localSheetId="0">'תנאי-סף'!$C$10</definedName>
    <definedName name="_Ref304980088" localSheetId="0">'תנאי-סף'!#REF!</definedName>
    <definedName name="_Ref306772740" localSheetId="0">'תנאי-סף'!#REF!</definedName>
    <definedName name="_Ref316295880" localSheetId="0">'תנאי-סף'!$C$29</definedName>
    <definedName name="_Ref316372399" localSheetId="0">'תנאי-סף'!$C$16</definedName>
    <definedName name="_Ref329872137" localSheetId="0">'תנאי-סף'!#REF!</definedName>
    <definedName name="_Ref373241086" localSheetId="0">'תנאי-סף'!#REF!</definedName>
    <definedName name="_Ref374524676" localSheetId="0">'תנאי-סף'!$C$9</definedName>
    <definedName name="_Ref375743705" localSheetId="0">'תנאי-סף'!$C$13</definedName>
    <definedName name="_Ref414963483" localSheetId="0">'תנאי-סף'!$C$18</definedName>
    <definedName name="_Ref416103278" localSheetId="0">'תנאי-סף'!$C$19</definedName>
    <definedName name="_Ref420855264" localSheetId="0">'תנאי-סף'!$C$22</definedName>
    <definedName name="_Ref421107478" localSheetId="0">'תנאי-סף'!$C$13</definedName>
    <definedName name="_xlnm.Print_Area" localSheetId="0">'תנאי-סף'!$A$1:$H$42</definedName>
  </definedNames>
  <calcPr calcId="152511"/>
</workbook>
</file>

<file path=xl/calcChain.xml><?xml version="1.0" encoding="utf-8"?>
<calcChain xmlns="http://schemas.openxmlformats.org/spreadsheetml/2006/main">
  <c r="H6" i="8" l="1"/>
  <c r="F6" i="8"/>
  <c r="H14" i="8"/>
  <c r="F14" i="8"/>
  <c r="H11" i="8"/>
  <c r="F11" i="8"/>
  <c r="H8" i="8" l="1"/>
  <c r="F8" i="8"/>
  <c r="D10" i="8" l="1"/>
  <c r="H10" i="8"/>
  <c r="F10" i="8"/>
  <c r="J9" i="8"/>
  <c r="L9" i="8"/>
  <c r="D7" i="8"/>
  <c r="D5" i="8"/>
  <c r="D15" i="8" l="1"/>
  <c r="H7" i="8"/>
  <c r="F7" i="8" l="1"/>
  <c r="J6" i="8"/>
  <c r="L6" i="8"/>
  <c r="F12" i="11" l="1"/>
  <c r="H4" i="8" s="1"/>
  <c r="H12" i="11"/>
  <c r="J12" i="11"/>
  <c r="D12" i="11"/>
  <c r="J12" i="8"/>
  <c r="L12" i="8"/>
  <c r="J11" i="8" l="1"/>
  <c r="J10" i="8" s="1"/>
  <c r="L11" i="8"/>
  <c r="L10" i="8" s="1"/>
  <c r="J14" i="8"/>
  <c r="L14" i="8"/>
  <c r="J8" i="8" l="1"/>
  <c r="J7" i="8" s="1"/>
  <c r="L8" i="8"/>
  <c r="L7" i="8" s="1"/>
  <c r="H5" i="8"/>
  <c r="G15" i="8" s="1"/>
  <c r="J5" i="8"/>
  <c r="L5" i="8"/>
  <c r="F5" i="8"/>
  <c r="F4" i="8"/>
  <c r="G16" i="8" l="1"/>
  <c r="G17" i="8"/>
  <c r="E14" i="6"/>
  <c r="E16" i="6" s="1"/>
  <c r="E15" i="8"/>
  <c r="D14" i="6" s="1"/>
  <c r="J4" i="8"/>
  <c r="L4" i="8" s="1"/>
  <c r="E17" i="8" l="1"/>
  <c r="E16" i="8"/>
  <c r="F14" i="6"/>
  <c r="F5" i="6"/>
  <c r="E5" i="6"/>
  <c r="G5" i="6"/>
  <c r="D6" i="6" s="1"/>
  <c r="D5" i="6"/>
  <c r="K15" i="8"/>
  <c r="K16" i="8" s="1"/>
  <c r="F6" i="6" l="1"/>
  <c r="E6" i="6"/>
  <c r="G6" i="6"/>
  <c r="E3" i="6" l="1"/>
  <c r="F3" i="11"/>
  <c r="G2" i="8"/>
  <c r="H3" i="11"/>
  <c r="G3" i="6"/>
  <c r="F3" i="6" l="1"/>
  <c r="F13" i="6"/>
  <c r="D3" i="11"/>
  <c r="E2" i="8"/>
  <c r="C12" i="11" l="1"/>
  <c r="I15" i="8" l="1"/>
  <c r="I16" i="8" s="1"/>
  <c r="G14" i="6" l="1"/>
  <c r="F8" i="1" l="1"/>
  <c r="F24" i="1" l="1"/>
  <c r="G24" i="1"/>
  <c r="G8" i="1"/>
  <c r="F14" i="1"/>
  <c r="G14" i="1"/>
  <c r="F23" i="1" l="1"/>
  <c r="G23" i="1"/>
  <c r="B16" i="6" l="1"/>
  <c r="G15" i="6"/>
  <c r="G16" i="6" s="1"/>
  <c r="F15" i="6"/>
  <c r="F16" i="6" s="1"/>
  <c r="E15" i="6"/>
  <c r="D15" i="6"/>
  <c r="D16" i="6" s="1"/>
  <c r="D3" i="6"/>
  <c r="E17" i="6" l="1"/>
  <c r="D17" i="6"/>
  <c r="F17" i="6"/>
  <c r="G17" i="6"/>
</calcChain>
</file>

<file path=xl/comments1.xml><?xml version="1.0" encoding="utf-8"?>
<comments xmlns="http://schemas.openxmlformats.org/spreadsheetml/2006/main">
  <authors>
    <author>Sarel Kadosh</author>
  </authors>
  <commentList>
    <comment ref="G12" authorId="0">
      <text>
        <r>
          <rPr>
            <b/>
            <sz val="9"/>
            <color indexed="81"/>
            <rFont val="Tahoma"/>
            <family val="2"/>
          </rPr>
          <t>Sarel Kadosh:</t>
        </r>
        <r>
          <rPr>
            <sz val="9"/>
            <color indexed="81"/>
            <rFont val="Tahoma"/>
            <family val="2"/>
          </rPr>
          <t xml:space="preserve">
הוצגו שישה חוקרים נוספים: 
ערן לק
נועה לביד
ציפי בוכניק
אושרת כץ שחם
אילה זטוצקי
אלה ברזני</t>
        </r>
      </text>
    </comment>
  </commentList>
</comments>
</file>

<file path=xl/sharedStrings.xml><?xml version="1.0" encoding="utf-8"?>
<sst xmlns="http://schemas.openxmlformats.org/spreadsheetml/2006/main" count="144" uniqueCount="127">
  <si>
    <t xml:space="preserve">עומד בכל תנאי-הסף </t>
  </si>
  <si>
    <t>מס' סעיף</t>
  </si>
  <si>
    <t>תיאור התנאי</t>
  </si>
  <si>
    <t>מסמכים נדרשים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</si>
  <si>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</si>
  <si>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משקל</t>
  </si>
  <si>
    <t>משקל בציון האיכות</t>
  </si>
  <si>
    <t>ציון כולל לפרמטר</t>
  </si>
  <si>
    <t>ציון מחיר מנורמל</t>
  </si>
  <si>
    <t>ציון איכות</t>
  </si>
  <si>
    <t>ציון מחיר</t>
  </si>
  <si>
    <t>סה"כ ציון</t>
  </si>
  <si>
    <t>מחיר</t>
  </si>
  <si>
    <t>שקלול ציונים סופיים</t>
  </si>
  <si>
    <t>רכיב</t>
  </si>
  <si>
    <t>דירוג המציעים</t>
  </si>
  <si>
    <t>נימוק/ציון גלם</t>
  </si>
  <si>
    <t>טלפון:</t>
  </si>
  <si>
    <t>כתובת דוא"ל</t>
  </si>
  <si>
    <t>אם המציע הוא תאגיד, יצורף בנוסף אישור עו"ד או רו"ח על היות החתומים בשמו על מסמכי המכרז רשאים לחייב את המציע בחתימתם.</t>
  </si>
  <si>
    <t>נימוק / ציון גלם</t>
  </si>
  <si>
    <t>תנאי סף מקצועיים</t>
  </si>
  <si>
    <t>תנאי סף מנהליים</t>
  </si>
  <si>
    <t xml:space="preserve">מסמך בשפה העברית המתאר את פרופיל המציע. </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</si>
  <si>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</si>
  <si>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‎21.2 לפרק זה.</t>
  </si>
  <si>
    <t xml:space="preserve">מסמכי המכרז כשהם חתומים. יש לחתום על כל מסמכי המכרז, מסמכי שאלות ההבהרה שיפורסמו ע"י המזמינה והסכם ההתקשרות בראשי תיבות בתחתית כל עמוד כהוכחה לקריאת המסמכים והבנתם. בנוסף, טופס הגשת ההצעה (נספח ב'1) וההסכם (נספח ג') ייחתמו גם ע"י מורשי חתימה מטעם המציע, בצירוף חותמת רשמית של המציע. </t>
  </si>
  <si>
    <t>מס' סעיף:</t>
  </si>
  <si>
    <t>קריטריון:</t>
  </si>
  <si>
    <t>מס"ד:</t>
  </si>
  <si>
    <t>שם המציע:</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</si>
  <si>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</si>
  <si>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המציע:</t>
  </si>
  <si>
    <t>סה"כ ניקוד לאיכות</t>
  </si>
  <si>
    <t>מציע 1</t>
  </si>
  <si>
    <t>מציע 2</t>
  </si>
  <si>
    <t>מציע 3</t>
  </si>
  <si>
    <t>מציע 4</t>
  </si>
  <si>
    <t>פרמטרים (ציון מ-1-10 נק')</t>
  </si>
  <si>
    <r>
      <t xml:space="preserve">מעבר סף איכות </t>
    </r>
    <r>
      <rPr>
        <b/>
        <u/>
        <sz val="14"/>
        <rFont val="David"/>
        <family val="2"/>
        <charset val="177"/>
      </rPr>
      <t>כולל</t>
    </r>
  </si>
  <si>
    <t>ח.פ.</t>
  </si>
  <si>
    <t>ציון</t>
  </si>
  <si>
    <t>נימוק</t>
  </si>
  <si>
    <t>הצעת המחיר (ללא מע"מ)</t>
  </si>
  <si>
    <t>הצעת המחיר (כולל מע"מ)</t>
  </si>
  <si>
    <t>5</t>
  </si>
  <si>
    <t>5.2</t>
  </si>
  <si>
    <t>5.1</t>
  </si>
  <si>
    <t>5.3</t>
  </si>
  <si>
    <t>5.4</t>
  </si>
  <si>
    <t>5.5</t>
  </si>
  <si>
    <t>5.6</t>
  </si>
  <si>
    <t>5.7</t>
  </si>
  <si>
    <t xml:space="preserve"> אם המציע הוא תאגיד - במועד הגשת ההצעה המציע אינו בעל חובות אגרה שנתית לרשות התאגידים לשנים שקדמו לשנה בה מוגשת ההצעה. בנוסף, המציע אינו חברה מפרת חוק ואינו עומד בפני התראה קודם רישום כחברה מפרת חוק.</t>
  </si>
  <si>
    <t>ראש צוות המחקר:</t>
  </si>
  <si>
    <t>5.6.1</t>
  </si>
  <si>
    <t>בעל תואר שני לפחות ממוסד אקדמי מוכר על ידי המועצה להשכלה גבוהה. על בעל תואר אקדמי מחו"ל לצרף אישור מהגף להערכת תארים אקדמיים בחו"ל שבמשרד החינוך.</t>
  </si>
  <si>
    <t xml:space="preserve">6.1. </t>
  </si>
  <si>
    <t>חוברת הצעה מלאה וחתומה כנדרש בסעיף ‎8 להלן.</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</si>
  <si>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‎5.1. לעיל. אם המציע הוא עמותה, עליו להעביר אישור ניהול תקין מטעם רשם העמותות, תקף למועד הגשת ההצעה. </t>
  </si>
  <si>
    <t>6.2.</t>
  </si>
  <si>
    <t>6.3.</t>
  </si>
  <si>
    <t>6.4.</t>
  </si>
  <si>
    <t>6.5.</t>
  </si>
  <si>
    <t>המציע יציג נסח חברה/שותפות עדכני מרשות התאגידים, הניתן להפקה דרך אתר האינטרנט של רשות התאגידים, שכתובתו: Taagidim.justice.gov.il בלחיצה על הכותרת "הפקת נסח חברה"- לצורך הוכחת תנאי הסף שבסעיף 5.4.</t>
  </si>
  <si>
    <t>6.6.</t>
  </si>
  <si>
    <t>6.7.</t>
  </si>
  <si>
    <t>6.10.</t>
  </si>
  <si>
    <t>המציע הינו מוסד מוכר להשכלה גבוהה, כמשמעותו בחוק המועצה להשכלה גבוהה, התשי"ח -1958, או גוף משפטי מאוגד הרשום ברשם רשמי  או שהינו עוסק מורשה.</t>
  </si>
  <si>
    <t>5.8</t>
  </si>
  <si>
    <t>חוקר נוסף:</t>
  </si>
  <si>
    <t>בעל תואר ראשון לפחות ממוסד אקדמי מוכר על ידי המועצה להשכלה גבוהה. על בעל תואר אקדמי מחו"ל לצרף אישור מהגף להערכת תארים אקדמיים בחו"ל שבמשרד החינוך.</t>
  </si>
  <si>
    <t>התרשמות מתכנית המחקר המוצעת:</t>
  </si>
  <si>
    <t xml:space="preserve">המציע נדרש לפרט בהצעה את מתודולוגיית המחקר. הפירוט יכלול את הנושאים הבאים: הגדרת אוכלוסיית המחקר, מקורות לאיסוף ספרות, מקורות נתונים, מודל בסיסי של המחקר, אמצעים כמותיים ולא כמותיים לעיבוד הנתונים, פירוט אבני הדרך ולוחות זמנים לביצוע. ככל הניתן יש לציין את היקף השעות המשוער לכל שלב בעבודה, המקורות לאיסוף הנתונים, שיטת העבודה לרבות אופן איסוף הנתונים. </t>
  </si>
  <si>
    <t>מבנה וארגון ההצעה באופן שתואם את מטרות המחקר ולוח הזמנים כולל אבני דרך.</t>
  </si>
  <si>
    <t>תכנית המחקר המוצעת</t>
  </si>
  <si>
    <t>ראה לשונית "תכנית המחקר המוצעת"</t>
  </si>
  <si>
    <t>השכלת ראש צוות המחקר וניסיונו</t>
  </si>
  <si>
    <t>השכלת ראש צוות המחקר: עבור ראש צוות מחקר מוצע שהוא בעל תואר שלישי בתחום הרלוונטי  יקבל המציע את הניקוד המלא בסעיף זה. יש לצרף תעודות המעידות על השכלתו.</t>
  </si>
  <si>
    <t xml:space="preserve">סה"כ ציון איכות </t>
  </si>
  <si>
    <t>איש קשר לצורך המכרז:</t>
  </si>
  <si>
    <t>חוקרים נוספים והשכלתם</t>
  </si>
  <si>
    <t>אינו בעל תואר שלישי</t>
  </si>
  <si>
    <t>5.7.1</t>
  </si>
  <si>
    <t>5.7.2</t>
  </si>
  <si>
    <t>5.8.1</t>
  </si>
  <si>
    <t>5.8.2</t>
  </si>
  <si>
    <t xml:space="preserve">אישורים לפי חוק עסקאות גופים ציבוריים, בדבר ניהול פנקסי חשבונות ורשומות, כשהוא תקף, להוכחת העמידה בתנאי הסף שבסעיף 5.2לעיל. </t>
  </si>
  <si>
    <t> פרטים אודות ניסיונו של המציע, כנדרש בסעיף ‎5.6 לעיל. הניסיון הנדרש על-פי סעיף זה יפורט ברשימה כרונולוגית מלאה של הפעילויות שבוצעו במהלך שנות הניסיון, כולל רשימת הלקוחות שקיבלו שירות זה או דומה לו מהמציע, תוך ציון שם הלקוח, שם איש הקשר ופרטי ההתקשרות עימו, הכל לפי הנדרש בטבלה שבנספח זה (נספח ב'2).</t>
  </si>
  <si>
    <t>קורות חיים ומסמכים המעידים על הכשרתו וניסיונו של ראש צוות המחקר מטעם המציע, לצורך הוכחת העמידה בתנאי הסף ‎5.7.1-5.7.2.</t>
  </si>
  <si>
    <t>קורות חיים ומסמכים המעידים על הכשרתם וניסיונם של החוקרים הנוספים המוצעים במסגרת מכרז זה, כנדרש בתנאי הסף 5.8.1</t>
  </si>
  <si>
    <t xml:space="preserve">תכנית מחקר מפורטת מוצעת לביצוע השירותים המבוקשים, לכל הפחות ע"פ הפרמטרים המופעים בסעיף ‎ 10.7.1להלן וע"פ האמור בנספח א' – מפרט השירותים. </t>
  </si>
  <si>
    <r>
      <rPr>
        <sz val="12"/>
        <color theme="1"/>
        <rFont val="David"/>
        <family val="2"/>
        <charset val="177"/>
      </rPr>
      <t>ערבות בנקאית או לחלופין הוראת קיזוז (לגבי מוסדות להשכלה גבוהה המתוקצבים ע"י הות"ת), להבטחת קיום תנאי המכרז, כמפורט בסעיף ‎</t>
    </r>
    <r>
      <rPr>
        <sz val="12"/>
        <color theme="1"/>
        <rFont val="Times New Roman"/>
        <family val="1"/>
      </rPr>
      <t>14</t>
    </r>
    <r>
      <rPr>
        <sz val="12"/>
        <color theme="1"/>
        <rFont val="David"/>
        <family val="2"/>
        <charset val="177"/>
      </rPr>
      <t xml:space="preserve"> להלן, לצורך הוכחת עמידה בתנאי הסף המפורט בסעיף ‎</t>
    </r>
    <r>
      <rPr>
        <sz val="12"/>
        <color theme="1"/>
        <rFont val="Times New Roman"/>
        <family val="1"/>
      </rPr>
      <t>5.5</t>
    </r>
    <r>
      <rPr>
        <sz val="12"/>
        <color theme="1"/>
        <rFont val="David"/>
        <family val="2"/>
        <charset val="177"/>
      </rPr>
      <t xml:space="preserve"> לעיל.</t>
    </r>
  </si>
  <si>
    <t>10.7.1</t>
  </si>
  <si>
    <t>10.7.2</t>
  </si>
  <si>
    <t>המציע</t>
  </si>
  <si>
    <t>10.7.2.1</t>
  </si>
  <si>
    <t>10.7.3</t>
  </si>
  <si>
    <t>10.7.3.1</t>
  </si>
  <si>
    <t>10.7.3.2</t>
  </si>
  <si>
    <t>10.7.4</t>
  </si>
  <si>
    <t>10.7.4.1</t>
  </si>
  <si>
    <t>10.7.4.2</t>
  </si>
  <si>
    <t>10.7.4.3</t>
  </si>
  <si>
    <t>פרסומים בכתבי עת עם שיפוט ובעלי דירוג- על כל מחקר טכנולוגי אשר אחד מחברי הצוות המוצעים (ראש הצוות ו / או החוקרים הנוספים)  אשר פורסם בכתב עת בחמש שנים האחרונות, יקבל המציע 1 נק'. זאת עד למקסימום של 5 מחקרים שעליהם יינתן ניקוד מלא (5 נקודות).</t>
  </si>
  <si>
    <t>10.7.5</t>
  </si>
  <si>
    <r>
      <t xml:space="preserve">מעבר סף איכות </t>
    </r>
    <r>
      <rPr>
        <b/>
        <u/>
        <sz val="14"/>
        <rFont val="David"/>
        <family val="2"/>
        <charset val="177"/>
      </rPr>
      <t>תחתון</t>
    </r>
  </si>
  <si>
    <r>
      <rPr>
        <b/>
        <sz val="12"/>
        <color theme="1"/>
        <rFont val="David"/>
        <family val="2"/>
        <charset val="177"/>
      </rPr>
      <t>ערבות הצעה</t>
    </r>
    <r>
      <rPr>
        <sz val="12"/>
        <color theme="1"/>
        <rFont val="David"/>
        <family val="2"/>
        <charset val="177"/>
      </rPr>
      <t xml:space="preserve"> - על המציע לצרף להצעתו ערבות בנקאית לא צמודה, בלתי-מותנית וברת-חילוט, או לחלופין הוראת קיזוז</t>
    </r>
    <r>
      <rPr>
        <b/>
        <sz val="12"/>
        <color theme="1"/>
        <rFont val="David"/>
        <family val="2"/>
        <charset val="177"/>
      </rPr>
      <t xml:space="preserve"> </t>
    </r>
    <r>
      <rPr>
        <sz val="12"/>
        <color theme="1"/>
        <rFont val="David"/>
        <family val="2"/>
        <charset val="177"/>
      </rPr>
      <t xml:space="preserve">(לגבי מוסדות להשכלה גבוהה המתוקצבים ע"י הות"ת), על סך של </t>
    </r>
    <r>
      <rPr>
        <b/>
        <sz val="12"/>
        <color theme="1"/>
        <rFont val="David"/>
        <family val="2"/>
        <charset val="177"/>
      </rPr>
      <t xml:space="preserve">20,000 ש"ח </t>
    </r>
    <r>
      <rPr>
        <sz val="12"/>
        <color theme="1"/>
        <rFont val="David"/>
        <family val="2"/>
        <charset val="177"/>
      </rPr>
      <t xml:space="preserve">על שם המציע שתהא בתוקף עד לתאריך הנקוב בנספח ב'9/ב'10 (בהתאמה) ובהתאם לסכום ועל-פי הנוסח האמור שם. ערבות / הוראת קיזוז זו תוחזר למציעים שלא יזכו במכרז. המציע שיזכה במכרז, יחליף ערבות זו בערבות לביצוע החוזה כנדרש להלן. </t>
    </r>
  </si>
  <si>
    <t>במהלך חמש השנים האחרונות, המציע בעל ניסיון בביצוע מחקרים מדעיים בנושאי טכנולוגיה, וזאת בהיקף של שלושה (3) מחקרים לפחות, כאשר ההיקף הכספי של כל אחד מהמחקרים שבוצעו עומד על 100,000 ₪ לפחות.</t>
  </si>
  <si>
    <t xml:space="preserve">בעל ניסיון בשלוש השנים האחרונות, בניהול 2 מחקרים מדעיים בנושאי טכנולוגיה כאשר ההיקף הכספי של כל אחד מהחקרים שבוצעו עומד על לא פחות מ-100,000 ש"ח. </t>
  </si>
  <si>
    <t>בעל ניסיון במהלך שלוש השנים האחרונות בביצוע מחקר יישומי טכנולוגי אחד לפחות בהיקף הכספי של 100,000 ₪ לפחות.</t>
  </si>
  <si>
    <t>תצהיר בדבר היעדר הרשעות לפי חוק עובדים זרים וחוק שכר מינימום חתום ע"י עו"ד (נספח ב'5).</t>
  </si>
  <si>
    <t>התחייבות ואישור המציע לקיום החקיקה בתחום העסקת עובדים חתומה ע"י עו"ד (נספח ב'6).</t>
  </si>
  <si>
    <t>התחייבות לשמירת סודיות ולמניעת ניגוד עניינים (נספח ב'7).</t>
  </si>
  <si>
    <t>הצהרה על שימוש בתוכנות מקוריות (נספח ב'8).</t>
  </si>
  <si>
    <t xml:space="preserve"> שילוב ידע מתוך היכרות עם הפעילות התעשייתית המתרחשת בתחום, בישראל ובעולם.</t>
  </si>
  <si>
    <t>תכנית איסוף הנתונים המשוערת (כמות וגיוון מקורות הנתונים וגישה למקורות מידע ונתונים בינ"ל).</t>
  </si>
  <si>
    <t xml:space="preserve">חדשנות טכנולוגית ויצירתיות </t>
  </si>
  <si>
    <t>מספר החוקרים הנוספים (3%) – בסעיף זה יינתן ניקוד לכל חוקר שהוא בעל תואר ראשון לפחות, אשר יוצג ע"י המציע כחלק מצוות המחקר במסגרת מכרז זה, מעבר לחוקרים הנדרשים בתנאי הסף (ראש צוות מחקר וחוקר נוסף). עבור כל חוקר נוסף מוצע יקבל המציע 1.5 נקודות, ועד ניקוד מקסימלי של 3 נק' עבור שני חוקרים נוספים.</t>
  </si>
  <si>
    <t>10.7.4.4</t>
  </si>
  <si>
    <t xml:space="preserve">ניסיון בתחום המחקר- ייבחן ניסיונם של החוקרים הנוספים בצוות המחקר, (מלבד ניסיונו של ראש הצוות ומלבד הניסיון של החוקר הנוסף כנדרש בתנאי הסף ‎5.8.2), במהלך חמש השנים האחרונות, בביצוע מחקרים טכנולוגיים בהיקף כספי של 100,000 ₪ לפחות עבור כל מחקר. עבור כל מחקר כאמור תינתן נקודה אחת לכל חוקר עד למקסימום של שני מחקרים , שכל חוקר ביצע (4 נקודות).
הניקוד בסעיף זה יתקבל כממוצע הניקוד של כל החוקרים המוצעים (1-3 חוקרים). יש לצרף קורות חיים המעידים על ניסיונם של החוקרים.
</t>
  </si>
  <si>
    <r>
      <t xml:space="preserve">ניסיון המציע : בסעיף זה ייבחן ניסיונו של המציע בחמש השנים האחרונות, מעבר לנדרש בתנאי הסף ‏5.5. עבור כל מחקר מדעי </t>
    </r>
    <r>
      <rPr>
        <b/>
        <u/>
        <sz val="12"/>
        <rFont val="David"/>
        <family val="2"/>
      </rPr>
      <t>נוסף</t>
    </r>
    <r>
      <rPr>
        <b/>
        <sz val="12"/>
        <rFont val="David"/>
        <family val="2"/>
      </rPr>
      <t xml:space="preserve"> שביצע המציע בנושא טכנולוגי, בהיקף של 100,000 ₪ לפחות, יקבל המציע 3 נקודות בסעיף זה. זאת עד למקסימום של 7 מחקרים מדעיים (5 מחקרים מדעיים מעבר לתנאי הסף), שעליהם יינתן ניקוד מלא לסעיף זה (15 נקודות). </t>
    </r>
  </si>
  <si>
    <t>שימוש במחקרים עדכניים ובספרות מקצועית מקיפה, איכותית ורלוונטית.</t>
  </si>
  <si>
    <t>השוואה בינלאומית (התייחסויות ואזכורים למחקרים זהים שנעשו בתחום בעולם)</t>
  </si>
  <si>
    <t xml:space="preserve">השכלת החוקרים- תיבחן השכלתם של החוקרים הנוספים בצוות המחקר בתחום הרלוונטי, מלבד השכלתו של ראש הצוות. הניקוד יתבצע באופן הבא:
• במהלך לימודי תואר שני – נקודה אחת
• בעל תואר שני – 2 נקודות
• במהלך לימודי תואר שלישי – 3 נקודות.
סך הניקוד בסעיף זה יתקבל כממוצע הניקוד של כל החוקרים המוצעים (1-3 חוקרים). יש לצרף תעודות ו/או אישורי לימודים המעידים על השכלתם של החוקרים.
</t>
  </si>
  <si>
    <t xml:space="preserve">ניסיון בביצוע מחקרים טכנולוגיים (15%) – ייבחן ניסיונו של ראש צוות המחקר בניהול מחקרים מדעיים בנושאים טכנולוגיים בחמש השנים האחרונות, מעבר לנדרש בתנאי הסף ‎5.6. הניקוד יתבצע באופן הבא:
• עבור כל מחקר מדעי- טכנולוגי נוסף שניהל ראש צוות המחקר, בהיקף של 100,000 ₪ לפחות, יינתנו 3 נקודות.
• עבור כל מחקר שניהל ראש צוות המחקר, בהיקף של 100,000 ₪ לפחות שכלל המלצות יישומיות לקביעת מדיניות , יינתנו 5 נקודות.
זאת עד למקסימום של 5 מחקרים (3 מחקרים מעבר לתנאי הסף), שבגינם יינתן ניקוד מלא בסעיף זה (15 נקודות).
</t>
  </si>
  <si>
    <t>מס' מחקרים נוספים:__
מס' מחקרים שכללו המלצות :__</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</si>
</sst>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quot;₪&quot;\ #,##0.0"/>
  </numFmts>
  <fonts count="35">
    <font>
      <sz val="11"/>
      <color theme="1"/>
      <name val="Arial"/>
      <family val="2"/>
      <charset val="177"/>
      <scheme val="minor"/>
    </font>
    <font>
      <sz val="11"/>
      <color theme="1"/>
      <name val="David"/>
      <family val="2"/>
      <charset val="177"/>
    </font>
    <font>
      <b/>
      <sz val="12"/>
      <color theme="1"/>
      <name val="David"/>
      <family val="2"/>
      <charset val="177"/>
    </font>
    <font>
      <b/>
      <sz val="13"/>
      <color theme="1"/>
      <name val="Times New Roman"/>
      <family val="1"/>
      <scheme val="major"/>
    </font>
    <font>
      <b/>
      <sz val="13"/>
      <color theme="1"/>
      <name val="David"/>
      <family val="2"/>
      <charset val="177"/>
    </font>
    <font>
      <sz val="13"/>
      <color theme="1"/>
      <name val="Arial"/>
      <family val="2"/>
      <charset val="177"/>
      <scheme val="minor"/>
    </font>
    <font>
      <b/>
      <sz val="14"/>
      <color theme="1"/>
      <name val="David"/>
      <family val="2"/>
      <charset val="177"/>
    </font>
    <font>
      <sz val="12"/>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b/>
      <sz val="15"/>
      <color theme="1"/>
      <name val="Times New Roman"/>
      <family val="1"/>
      <scheme val="major"/>
    </font>
    <font>
      <b/>
      <sz val="11"/>
      <color theme="1"/>
      <name val="Arial"/>
      <family val="2"/>
      <scheme val="minor"/>
    </font>
    <font>
      <sz val="11"/>
      <color theme="1"/>
      <name val="Arial"/>
      <family val="2"/>
      <scheme val="minor"/>
    </font>
    <font>
      <b/>
      <sz val="11"/>
      <color theme="0"/>
      <name val="Arial"/>
      <family val="2"/>
      <scheme val="minor"/>
    </font>
    <font>
      <b/>
      <sz val="15"/>
      <color theme="0"/>
      <name val="David"/>
      <family val="2"/>
      <charset val="177"/>
    </font>
    <font>
      <u/>
      <sz val="11"/>
      <color theme="10"/>
      <name val="Arial"/>
      <family val="2"/>
      <charset val="177"/>
      <scheme val="minor"/>
    </font>
    <font>
      <b/>
      <sz val="14"/>
      <name val="David"/>
      <family val="2"/>
      <charset val="177"/>
    </font>
    <font>
      <b/>
      <sz val="12"/>
      <name val="David"/>
      <family val="2"/>
      <charset val="177"/>
    </font>
    <font>
      <b/>
      <sz val="11"/>
      <name val="David"/>
      <family val="2"/>
      <charset val="177"/>
    </font>
    <font>
      <sz val="11"/>
      <name val="David"/>
      <family val="2"/>
      <charset val="177"/>
    </font>
    <font>
      <b/>
      <sz val="11"/>
      <color theme="1"/>
      <name val="Arial"/>
      <family val="2"/>
      <charset val="177"/>
      <scheme val="minor"/>
    </font>
    <font>
      <b/>
      <sz val="12"/>
      <color theme="4" tint="0.79998168889431442"/>
      <name val="David"/>
      <family val="2"/>
      <charset val="177"/>
    </font>
    <font>
      <b/>
      <u/>
      <sz val="14"/>
      <name val="David"/>
      <family val="2"/>
      <charset val="177"/>
    </font>
    <font>
      <sz val="12"/>
      <name val="Arial"/>
      <family val="2"/>
      <scheme val="minor"/>
    </font>
    <font>
      <sz val="10"/>
      <color theme="1"/>
      <name val="Arial"/>
      <family val="2"/>
      <charset val="177"/>
      <scheme val="minor"/>
    </font>
    <font>
      <sz val="12"/>
      <color theme="1"/>
      <name val="Times New Roman"/>
      <family val="1"/>
    </font>
    <font>
      <b/>
      <sz val="16"/>
      <color theme="1"/>
      <name val="David"/>
      <family val="2"/>
      <charset val="177"/>
    </font>
    <font>
      <b/>
      <sz val="10"/>
      <name val="David"/>
      <family val="2"/>
      <charset val="177"/>
    </font>
    <font>
      <sz val="9"/>
      <color indexed="81"/>
      <name val="Tahoma"/>
      <family val="2"/>
    </font>
    <font>
      <b/>
      <sz val="9"/>
      <color indexed="81"/>
      <name val="Tahoma"/>
      <family val="2"/>
    </font>
    <font>
      <b/>
      <sz val="12"/>
      <name val="David"/>
      <family val="2"/>
    </font>
    <font>
      <sz val="18"/>
      <name val="David"/>
      <family val="2"/>
      <charset val="177"/>
    </font>
    <font>
      <b/>
      <sz val="18"/>
      <name val="David"/>
      <family val="2"/>
      <charset val="177"/>
    </font>
    <font>
      <b/>
      <u/>
      <sz val="12"/>
      <name val="David"/>
      <family val="2"/>
    </font>
  </fonts>
  <fills count="3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249977111117893"/>
        <bgColor theme="8" tint="0.79998168889431442"/>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727E7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bgColor indexed="64"/>
      </patternFill>
    </fill>
    <fill>
      <patternFill patternType="solid">
        <fgColor theme="9" tint="-0.249977111117893"/>
        <bgColor indexed="64"/>
      </patternFill>
    </fill>
  </fills>
  <borders count="66">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bottom/>
      <diagonal/>
    </border>
    <border>
      <left/>
      <right style="medium">
        <color indexed="64"/>
      </right>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top/>
      <bottom/>
      <diagonal/>
    </border>
    <border>
      <left/>
      <right style="thin">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s>
  <cellStyleXfs count="3">
    <xf numFmtId="0" fontId="0" fillId="0" borderId="0"/>
    <xf numFmtId="9" fontId="10" fillId="0" borderId="0" applyFont="0" applyFill="0" applyBorder="0" applyAlignment="0" applyProtection="0"/>
    <xf numFmtId="0" fontId="16" fillId="0" borderId="0" applyNumberFormat="0" applyFill="0" applyBorder="0" applyAlignment="0" applyProtection="0"/>
  </cellStyleXfs>
  <cellXfs count="232">
    <xf numFmtId="0" fontId="0" fillId="0" borderId="0" xfId="0"/>
    <xf numFmtId="0" fontId="0" fillId="0" borderId="0" xfId="0" applyProtection="1">
      <protection hidden="1"/>
    </xf>
    <xf numFmtId="0" fontId="0" fillId="0" borderId="0" xfId="0" applyAlignment="1" applyProtection="1">
      <alignment readingOrder="2"/>
      <protection hidden="1"/>
    </xf>
    <xf numFmtId="0" fontId="0" fillId="3" borderId="0" xfId="0" applyFill="1" applyProtection="1">
      <protection hidden="1"/>
    </xf>
    <xf numFmtId="0" fontId="3" fillId="7" borderId="6" xfId="0" applyFont="1" applyFill="1" applyBorder="1" applyAlignment="1" applyProtection="1">
      <alignment horizontal="center" vertical="center" wrapText="1"/>
      <protection hidden="1"/>
    </xf>
    <xf numFmtId="0" fontId="5" fillId="3" borderId="0" xfId="0" applyFont="1" applyFill="1" applyProtection="1">
      <protection hidden="1"/>
    </xf>
    <xf numFmtId="0" fontId="0" fillId="3" borderId="0" xfId="0" applyFill="1" applyBorder="1" applyProtection="1">
      <protection hidden="1"/>
    </xf>
    <xf numFmtId="0" fontId="3" fillId="10" borderId="6" xfId="0" applyFont="1" applyFill="1" applyBorder="1" applyAlignment="1" applyProtection="1">
      <alignment horizontal="center" vertical="center" wrapText="1"/>
      <protection hidden="1"/>
    </xf>
    <xf numFmtId="0" fontId="0" fillId="0" borderId="36" xfId="0" applyBorder="1"/>
    <xf numFmtId="0" fontId="7" fillId="5" borderId="40" xfId="0" applyFont="1" applyFill="1" applyBorder="1" applyAlignment="1" applyProtection="1">
      <alignment horizontal="right" vertical="center" wrapText="1" readingOrder="2"/>
      <protection hidden="1"/>
    </xf>
    <xf numFmtId="0" fontId="7" fillId="5" borderId="21" xfId="0" applyFont="1" applyFill="1" applyBorder="1" applyAlignment="1" applyProtection="1">
      <alignment horizontal="right" vertical="center" wrapText="1" readingOrder="2"/>
      <protection hidden="1"/>
    </xf>
    <xf numFmtId="0" fontId="7" fillId="5" borderId="41" xfId="0" applyFont="1" applyFill="1" applyBorder="1" applyAlignment="1" applyProtection="1">
      <alignment horizontal="right" vertical="center" wrapText="1" readingOrder="2"/>
      <protection hidden="1"/>
    </xf>
    <xf numFmtId="0" fontId="0" fillId="0" borderId="37" xfId="0" applyBorder="1" applyProtection="1">
      <protection hidden="1"/>
    </xf>
    <xf numFmtId="49" fontId="4" fillId="7" borderId="7" xfId="0" applyNumberFormat="1" applyFont="1" applyFill="1" applyBorder="1" applyAlignment="1" applyProtection="1">
      <alignment horizontal="center" vertical="center" wrapText="1"/>
      <protection hidden="1"/>
    </xf>
    <xf numFmtId="49" fontId="2" fillId="5" borderId="25" xfId="0" applyNumberFormat="1" applyFont="1" applyFill="1" applyBorder="1" applyAlignment="1" applyProtection="1">
      <alignment horizontal="center" vertical="center" readingOrder="2"/>
      <protection hidden="1"/>
    </xf>
    <xf numFmtId="0" fontId="4" fillId="10" borderId="7" xfId="0" applyNumberFormat="1" applyFont="1" applyFill="1" applyBorder="1" applyAlignment="1" applyProtection="1">
      <alignment horizontal="center" vertical="center"/>
      <protection hidden="1"/>
    </xf>
    <xf numFmtId="0" fontId="2" fillId="2" borderId="25" xfId="0" applyNumberFormat="1" applyFont="1" applyFill="1" applyBorder="1" applyAlignment="1" applyProtection="1">
      <alignment horizontal="center" vertical="center" readingOrder="2"/>
      <protection hidden="1"/>
    </xf>
    <xf numFmtId="0" fontId="0" fillId="3" borderId="36" xfId="0" applyFill="1" applyBorder="1" applyProtection="1">
      <protection hidden="1"/>
    </xf>
    <xf numFmtId="0" fontId="0" fillId="0" borderId="0" xfId="0" applyBorder="1"/>
    <xf numFmtId="0" fontId="0" fillId="0" borderId="42" xfId="0" applyBorder="1"/>
    <xf numFmtId="0" fontId="6" fillId="15" borderId="24" xfId="0" applyFont="1" applyFill="1" applyBorder="1" applyAlignment="1" applyProtection="1">
      <alignment readingOrder="2"/>
      <protection hidden="1"/>
    </xf>
    <xf numFmtId="0" fontId="8" fillId="15" borderId="12" xfId="0" applyFont="1" applyFill="1" applyBorder="1" applyAlignment="1" applyProtection="1">
      <alignment horizontal="center" vertical="center" readingOrder="2"/>
      <protection hidden="1"/>
    </xf>
    <xf numFmtId="0" fontId="2" fillId="15" borderId="19" xfId="0" applyFont="1" applyFill="1" applyBorder="1" applyAlignment="1" applyProtection="1">
      <alignment horizontal="center" wrapText="1"/>
      <protection hidden="1"/>
    </xf>
    <xf numFmtId="0" fontId="2" fillId="15" borderId="17" xfId="0" applyFont="1" applyFill="1" applyBorder="1" applyAlignment="1" applyProtection="1">
      <alignment horizontal="center" wrapText="1"/>
      <protection hidden="1"/>
    </xf>
    <xf numFmtId="0" fontId="8" fillId="15" borderId="1" xfId="0" applyFont="1" applyFill="1" applyBorder="1" applyAlignment="1" applyProtection="1">
      <alignment horizontal="center" vertical="center" wrapText="1"/>
      <protection locked="0"/>
    </xf>
    <xf numFmtId="0" fontId="2" fillId="15" borderId="18" xfId="0" applyFont="1" applyFill="1" applyBorder="1" applyAlignment="1" applyProtection="1">
      <alignment horizontal="center" wrapText="1"/>
      <protection hidden="1"/>
    </xf>
    <xf numFmtId="0" fontId="8" fillId="15" borderId="4" xfId="0" applyFont="1" applyFill="1" applyBorder="1" applyAlignment="1" applyProtection="1">
      <alignment horizontal="center" vertical="center" wrapText="1"/>
      <protection locked="0"/>
    </xf>
    <xf numFmtId="0" fontId="8" fillId="15" borderId="13" xfId="0" applyFont="1" applyFill="1" applyBorder="1" applyAlignment="1" applyProtection="1">
      <alignment horizontal="center" vertical="center" wrapText="1"/>
      <protection locked="0"/>
    </xf>
    <xf numFmtId="0" fontId="16" fillId="15" borderId="3" xfId="2" applyFill="1" applyBorder="1" applyAlignment="1" applyProtection="1">
      <alignment horizontal="center" vertical="center" wrapText="1"/>
      <protection locked="0"/>
    </xf>
    <xf numFmtId="49" fontId="2" fillId="4" borderId="10" xfId="0" applyNumberFormat="1" applyFont="1" applyFill="1" applyBorder="1" applyAlignment="1" applyProtection="1">
      <alignment horizontal="center" vertical="center" readingOrder="2"/>
      <protection hidden="1"/>
    </xf>
    <xf numFmtId="0" fontId="0" fillId="0" borderId="14" xfId="0" applyBorder="1"/>
    <xf numFmtId="0" fontId="7" fillId="5" borderId="45" xfId="0" applyFont="1" applyFill="1" applyBorder="1" applyAlignment="1" applyProtection="1">
      <alignment horizontal="right" vertical="center" wrapText="1" readingOrder="2"/>
      <protection hidden="1"/>
    </xf>
    <xf numFmtId="1" fontId="20" fillId="15" borderId="18" xfId="0" applyNumberFormat="1" applyFont="1" applyFill="1" applyBorder="1" applyAlignment="1" applyProtection="1">
      <alignment horizontal="center" vertical="center" wrapText="1" readingOrder="2"/>
      <protection locked="0"/>
    </xf>
    <xf numFmtId="9" fontId="20" fillId="2" borderId="56" xfId="1" applyFont="1" applyFill="1" applyBorder="1" applyAlignment="1" applyProtection="1">
      <alignment horizontal="center" vertical="center" wrapText="1" readingOrder="2"/>
      <protection hidden="1"/>
    </xf>
    <xf numFmtId="0" fontId="0" fillId="0" borderId="18" xfId="0" applyBorder="1"/>
    <xf numFmtId="1" fontId="20" fillId="15" borderId="57" xfId="0" applyNumberFormat="1" applyFont="1" applyFill="1" applyBorder="1" applyAlignment="1" applyProtection="1">
      <alignment horizontal="center" vertical="center" wrapText="1" readingOrder="2"/>
      <protection locked="0"/>
    </xf>
    <xf numFmtId="9" fontId="18" fillId="18" borderId="6" xfId="0" applyNumberFormat="1" applyFont="1" applyFill="1" applyBorder="1" applyAlignment="1" applyProtection="1">
      <alignment horizontal="center" vertical="center" wrapText="1" readingOrder="2"/>
      <protection hidden="1"/>
    </xf>
    <xf numFmtId="1" fontId="20" fillId="15" borderId="25" xfId="0" applyNumberFormat="1" applyFont="1" applyFill="1" applyBorder="1" applyAlignment="1" applyProtection="1">
      <alignment horizontal="center" vertical="center" wrapText="1" readingOrder="2"/>
      <protection locked="0"/>
    </xf>
    <xf numFmtId="0" fontId="18" fillId="9" borderId="17" xfId="0" applyFont="1" applyFill="1" applyBorder="1" applyAlignment="1" applyProtection="1">
      <alignment horizontal="center" vertical="center" wrapText="1" readingOrder="2"/>
      <protection hidden="1"/>
    </xf>
    <xf numFmtId="0" fontId="18" fillId="9" borderId="59" xfId="0" applyFont="1" applyFill="1" applyBorder="1" applyAlignment="1" applyProtection="1">
      <alignment horizontal="center" vertical="center" wrapText="1" readingOrder="2"/>
      <protection hidden="1"/>
    </xf>
    <xf numFmtId="0" fontId="24" fillId="15" borderId="30" xfId="0" applyFont="1" applyFill="1" applyBorder="1" applyAlignment="1">
      <alignment horizontal="center" vertical="center" wrapText="1"/>
    </xf>
    <xf numFmtId="0" fontId="8" fillId="15" borderId="0" xfId="0" applyFont="1" applyFill="1" applyBorder="1" applyAlignment="1" applyProtection="1">
      <alignment horizontal="center" vertical="center" wrapText="1"/>
      <protection hidden="1"/>
    </xf>
    <xf numFmtId="0" fontId="8" fillId="15" borderId="41" xfId="0" applyFont="1" applyFill="1" applyBorder="1" applyAlignment="1" applyProtection="1">
      <alignment horizontal="center" vertical="center" wrapText="1"/>
      <protection hidden="1"/>
    </xf>
    <xf numFmtId="0" fontId="8" fillId="15" borderId="60" xfId="0" applyFont="1" applyFill="1" applyBorder="1" applyAlignment="1" applyProtection="1">
      <alignment horizontal="center" vertical="center" wrapText="1"/>
      <protection hidden="1"/>
    </xf>
    <xf numFmtId="0" fontId="4" fillId="7" borderId="48" xfId="0" applyFont="1" applyFill="1" applyBorder="1" applyAlignment="1" applyProtection="1">
      <alignment horizontal="center" vertical="center" wrapText="1"/>
      <protection hidden="1"/>
    </xf>
    <xf numFmtId="0" fontId="24" fillId="15" borderId="18" xfId="0" applyFont="1" applyFill="1" applyBorder="1" applyAlignment="1">
      <alignment horizontal="center" vertical="center" wrapText="1"/>
    </xf>
    <xf numFmtId="0" fontId="4" fillId="7" borderId="48" xfId="0" applyFont="1" applyFill="1" applyBorder="1" applyAlignment="1" applyProtection="1">
      <alignment horizontal="right" vertical="center" wrapText="1"/>
      <protection hidden="1"/>
    </xf>
    <xf numFmtId="0" fontId="4" fillId="10" borderId="48" xfId="0" applyFont="1" applyFill="1" applyBorder="1" applyAlignment="1" applyProtection="1">
      <alignment horizontal="center" vertical="center" wrapText="1" readingOrder="2"/>
      <protection hidden="1"/>
    </xf>
    <xf numFmtId="0" fontId="1" fillId="2" borderId="40" xfId="0" applyFont="1" applyFill="1" applyBorder="1" applyAlignment="1" applyProtection="1">
      <alignment horizontal="right" vertical="center" wrapText="1" readingOrder="2"/>
      <protection hidden="1"/>
    </xf>
    <xf numFmtId="0" fontId="1" fillId="2" borderId="21" xfId="0" applyFont="1" applyFill="1" applyBorder="1" applyAlignment="1" applyProtection="1">
      <alignment horizontal="right" vertical="center" wrapText="1" readingOrder="2"/>
      <protection hidden="1"/>
    </xf>
    <xf numFmtId="0" fontId="1" fillId="2" borderId="41" xfId="0" applyFont="1" applyFill="1" applyBorder="1" applyAlignment="1" applyProtection="1">
      <alignment horizontal="right" vertical="center" wrapText="1" readingOrder="2"/>
      <protection hidden="1"/>
    </xf>
    <xf numFmtId="1" fontId="21" fillId="23" borderId="6" xfId="1" applyNumberFormat="1" applyFont="1" applyFill="1" applyBorder="1" applyAlignment="1">
      <alignment horizontal="center" vertical="center"/>
    </xf>
    <xf numFmtId="0" fontId="6" fillId="15" borderId="30" xfId="0" applyFont="1" applyFill="1" applyBorder="1" applyAlignment="1" applyProtection="1">
      <alignment horizontal="center" vertical="center" wrapText="1"/>
      <protection hidden="1"/>
    </xf>
    <xf numFmtId="0" fontId="8" fillId="15" borderId="30" xfId="0" applyFont="1" applyFill="1" applyBorder="1" applyAlignment="1" applyProtection="1">
      <alignment horizontal="center" vertical="center" wrapText="1"/>
      <protection locked="0"/>
    </xf>
    <xf numFmtId="0" fontId="6" fillId="15" borderId="13" xfId="0" applyFont="1" applyFill="1" applyBorder="1" applyAlignment="1" applyProtection="1">
      <alignment horizontal="center" vertical="center" wrapText="1"/>
      <protection locked="0"/>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44" xfId="0" applyBorder="1"/>
    <xf numFmtId="9" fontId="20" fillId="2" borderId="20" xfId="1" applyFont="1" applyFill="1" applyBorder="1" applyAlignment="1" applyProtection="1">
      <alignment horizontal="center" vertical="center" wrapText="1" readingOrder="2"/>
      <protection hidden="1"/>
    </xf>
    <xf numFmtId="9" fontId="20" fillId="2" borderId="61" xfId="1" applyFont="1" applyFill="1" applyBorder="1" applyAlignment="1" applyProtection="1">
      <alignment horizontal="center" vertical="center" wrapText="1" readingOrder="2"/>
      <protection hidden="1"/>
    </xf>
    <xf numFmtId="0" fontId="8" fillId="21" borderId="61" xfId="0" applyFont="1" applyFill="1" applyBorder="1" applyAlignment="1">
      <alignment vertical="center" wrapText="1"/>
    </xf>
    <xf numFmtId="0" fontId="2" fillId="9" borderId="0" xfId="0" applyFont="1" applyFill="1" applyBorder="1" applyAlignment="1" applyProtection="1">
      <alignment horizontal="center" vertical="center" wrapText="1"/>
      <protection hidden="1"/>
    </xf>
    <xf numFmtId="0" fontId="0" fillId="4" borderId="15" xfId="0" applyFill="1" applyBorder="1" applyAlignment="1">
      <alignment horizontal="center" vertical="center" wrapText="1"/>
    </xf>
    <xf numFmtId="0" fontId="0" fillId="4" borderId="47" xfId="0" applyFill="1" applyBorder="1" applyAlignment="1">
      <alignment horizontal="center" vertical="center" wrapText="1"/>
    </xf>
    <xf numFmtId="0" fontId="0" fillId="0" borderId="62" xfId="0" applyBorder="1"/>
    <xf numFmtId="0" fontId="0" fillId="0" borderId="61" xfId="0" applyBorder="1"/>
    <xf numFmtId="0" fontId="0" fillId="0" borderId="24" xfId="0" applyBorder="1"/>
    <xf numFmtId="0" fontId="0" fillId="4" borderId="43" xfId="0" applyFill="1" applyBorder="1" applyAlignment="1">
      <alignment horizontal="center" vertical="center" wrapText="1"/>
    </xf>
    <xf numFmtId="164" fontId="18" fillId="15" borderId="25" xfId="0" applyNumberFormat="1" applyFont="1" applyFill="1" applyBorder="1" applyAlignment="1" applyProtection="1">
      <alignment horizontal="center" vertical="center" wrapText="1" readingOrder="2"/>
      <protection hidden="1"/>
    </xf>
    <xf numFmtId="164" fontId="18" fillId="15" borderId="34" xfId="0" applyNumberFormat="1" applyFont="1" applyFill="1" applyBorder="1" applyAlignment="1" applyProtection="1">
      <alignment horizontal="center" vertical="center" wrapText="1" readingOrder="2"/>
      <protection hidden="1"/>
    </xf>
    <xf numFmtId="1" fontId="19" fillId="15" borderId="34" xfId="0" applyNumberFormat="1" applyFont="1" applyFill="1" applyBorder="1" applyAlignment="1" applyProtection="1">
      <alignment horizontal="center" vertical="center" wrapText="1" readingOrder="2"/>
      <protection locked="0"/>
    </xf>
    <xf numFmtId="0" fontId="19" fillId="15" borderId="31" xfId="0" applyNumberFormat="1" applyFont="1" applyFill="1" applyBorder="1" applyAlignment="1" applyProtection="1">
      <alignment horizontal="center" vertical="center" wrapText="1" readingOrder="2"/>
      <protection locked="0"/>
    </xf>
    <xf numFmtId="1" fontId="20" fillId="8" borderId="7" xfId="0" applyNumberFormat="1" applyFont="1" applyFill="1" applyBorder="1" applyAlignment="1" applyProtection="1">
      <alignment horizontal="center" vertical="center" wrapText="1" readingOrder="2"/>
      <protection locked="0"/>
    </xf>
    <xf numFmtId="1" fontId="19" fillId="8" borderId="54" xfId="0" applyNumberFormat="1" applyFont="1" applyFill="1" applyBorder="1" applyAlignment="1" applyProtection="1">
      <alignment horizontal="center" vertical="center" wrapText="1" readingOrder="2"/>
      <protection locked="0"/>
    </xf>
    <xf numFmtId="164" fontId="18" fillId="8" borderId="7" xfId="0" applyNumberFormat="1" applyFont="1" applyFill="1" applyBorder="1" applyAlignment="1" applyProtection="1">
      <alignment horizontal="center" vertical="center" wrapText="1" readingOrder="2"/>
      <protection hidden="1"/>
    </xf>
    <xf numFmtId="164" fontId="18" fillId="8" borderId="54" xfId="0" applyNumberFormat="1" applyFont="1" applyFill="1" applyBorder="1" applyAlignment="1" applyProtection="1">
      <alignment horizontal="center" vertical="center" wrapText="1" readingOrder="2"/>
      <protection hidden="1"/>
    </xf>
    <xf numFmtId="9" fontId="18" fillId="2" borderId="62" xfId="1" applyFont="1" applyFill="1" applyBorder="1" applyAlignment="1" applyProtection="1">
      <alignment horizontal="center" vertical="center" wrapText="1" readingOrder="2"/>
      <protection hidden="1"/>
    </xf>
    <xf numFmtId="9" fontId="19" fillId="2" borderId="62" xfId="1" applyFont="1" applyFill="1" applyBorder="1" applyAlignment="1" applyProtection="1">
      <alignment horizontal="center" vertical="center" wrapText="1" readingOrder="2"/>
      <protection hidden="1"/>
    </xf>
    <xf numFmtId="9" fontId="19" fillId="2" borderId="61" xfId="1" applyFont="1" applyFill="1" applyBorder="1" applyAlignment="1" applyProtection="1">
      <alignment horizontal="center" vertical="center" wrapText="1" readingOrder="2"/>
      <protection hidden="1"/>
    </xf>
    <xf numFmtId="9" fontId="18" fillId="18" borderId="8" xfId="0" applyNumberFormat="1" applyFont="1" applyFill="1" applyBorder="1" applyAlignment="1" applyProtection="1">
      <alignment horizontal="center" vertical="center" wrapText="1" readingOrder="2"/>
      <protection hidden="1"/>
    </xf>
    <xf numFmtId="0" fontId="0" fillId="0" borderId="25" xfId="0" applyBorder="1" applyAlignment="1">
      <alignment horizontal="center" vertical="center"/>
    </xf>
    <xf numFmtId="0" fontId="1" fillId="0" borderId="62" xfId="0" applyFont="1" applyBorder="1" applyAlignment="1">
      <alignment vertical="center" wrapText="1"/>
    </xf>
    <xf numFmtId="0" fontId="1" fillId="0" borderId="61" xfId="0" applyFont="1" applyBorder="1" applyAlignment="1">
      <alignment vertical="center" wrapText="1"/>
    </xf>
    <xf numFmtId="0" fontId="8" fillId="21" borderId="61" xfId="0" applyFont="1" applyFill="1" applyBorder="1" applyAlignment="1">
      <alignment vertical="top" wrapText="1"/>
    </xf>
    <xf numFmtId="0" fontId="0" fillId="0" borderId="0" xfId="0" applyProtection="1"/>
    <xf numFmtId="0" fontId="8" fillId="14" borderId="27" xfId="0" applyFont="1" applyFill="1" applyBorder="1" applyAlignment="1" applyProtection="1">
      <alignment horizontal="center" vertical="center" readingOrder="2"/>
    </xf>
    <xf numFmtId="0" fontId="8" fillId="14" borderId="23" xfId="0" applyFont="1" applyFill="1" applyBorder="1" applyAlignment="1" applyProtection="1">
      <alignment horizontal="center" vertical="center" readingOrder="2"/>
    </xf>
    <xf numFmtId="0" fontId="8" fillId="14" borderId="28" xfId="0" applyFont="1" applyFill="1" applyBorder="1" applyAlignment="1" applyProtection="1">
      <alignment horizontal="center" vertical="center" readingOrder="2"/>
    </xf>
    <xf numFmtId="0" fontId="8" fillId="14" borderId="29" xfId="0" applyFont="1" applyFill="1" applyBorder="1" applyAlignment="1" applyProtection="1">
      <alignment horizontal="center" vertical="center" wrapText="1"/>
    </xf>
    <xf numFmtId="0" fontId="8" fillId="14" borderId="30" xfId="0" applyFont="1" applyFill="1" applyBorder="1" applyAlignment="1" applyProtection="1">
      <alignment horizontal="center" vertical="center" wrapText="1"/>
    </xf>
    <xf numFmtId="0" fontId="8" fillId="14" borderId="31" xfId="0" applyFont="1" applyFill="1" applyBorder="1" applyAlignment="1" applyProtection="1">
      <alignment horizontal="center" vertical="center" wrapText="1"/>
    </xf>
    <xf numFmtId="0" fontId="12" fillId="6" borderId="4" xfId="0" applyFont="1" applyFill="1" applyBorder="1" applyAlignment="1" applyProtection="1">
      <alignment vertical="center"/>
    </xf>
    <xf numFmtId="0" fontId="12" fillId="6" borderId="13" xfId="0" applyFont="1" applyFill="1" applyBorder="1" applyAlignment="1" applyProtection="1">
      <alignment vertical="center"/>
    </xf>
    <xf numFmtId="0" fontId="12" fillId="12" borderId="3" xfId="0" applyFont="1" applyFill="1" applyBorder="1" applyAlignment="1" applyProtection="1">
      <alignment vertical="center"/>
    </xf>
    <xf numFmtId="2" fontId="12" fillId="12" borderId="32" xfId="0" applyNumberFormat="1" applyFont="1" applyFill="1" applyBorder="1" applyAlignment="1" applyProtection="1">
      <alignment horizontal="center" vertical="center"/>
    </xf>
    <xf numFmtId="2" fontId="12" fillId="12" borderId="26" xfId="0" applyNumberFormat="1" applyFont="1" applyFill="1" applyBorder="1" applyAlignment="1" applyProtection="1">
      <alignment horizontal="center" vertical="center"/>
    </xf>
    <xf numFmtId="2" fontId="12" fillId="12" borderId="22" xfId="0" applyNumberFormat="1" applyFont="1" applyFill="1" applyBorder="1" applyAlignment="1" applyProtection="1">
      <alignment horizontal="center" vertical="center"/>
    </xf>
    <xf numFmtId="0" fontId="8" fillId="14" borderId="24" xfId="0" applyFont="1" applyFill="1" applyBorder="1" applyAlignment="1" applyProtection="1">
      <alignment horizontal="center" vertical="center" readingOrder="2"/>
    </xf>
    <xf numFmtId="0" fontId="12" fillId="14" borderId="25" xfId="0" applyFont="1" applyFill="1" applyBorder="1" applyAlignment="1" applyProtection="1">
      <alignment horizontal="center"/>
    </xf>
    <xf numFmtId="0" fontId="12" fillId="14" borderId="34" xfId="0" applyFont="1" applyFill="1" applyBorder="1" applyProtection="1"/>
    <xf numFmtId="0" fontId="8" fillId="14" borderId="35" xfId="0" applyFont="1" applyFill="1" applyBorder="1" applyAlignment="1" applyProtection="1">
      <alignment horizontal="center" vertical="center" wrapText="1"/>
    </xf>
    <xf numFmtId="0" fontId="8" fillId="14" borderId="16" xfId="0" applyFont="1" applyFill="1" applyBorder="1" applyAlignment="1" applyProtection="1">
      <alignment horizontal="center" vertical="center" wrapText="1"/>
    </xf>
    <xf numFmtId="0" fontId="8" fillId="14" borderId="34" xfId="0" applyFont="1" applyFill="1" applyBorder="1" applyAlignment="1" applyProtection="1">
      <alignment horizontal="center" vertical="center" wrapText="1"/>
    </xf>
    <xf numFmtId="2" fontId="13" fillId="15" borderId="29" xfId="0" applyNumberFormat="1" applyFont="1" applyFill="1" applyBorder="1" applyAlignment="1" applyProtection="1">
      <alignment horizontal="center" vertical="center"/>
    </xf>
    <xf numFmtId="2" fontId="13" fillId="15" borderId="61" xfId="0" applyNumberFormat="1" applyFont="1" applyFill="1" applyBorder="1" applyAlignment="1" applyProtection="1">
      <alignment horizontal="center" vertical="center"/>
    </xf>
    <xf numFmtId="9" fontId="14" fillId="13" borderId="18" xfId="0" applyNumberFormat="1" applyFont="1" applyFill="1" applyBorder="1" applyAlignment="1" applyProtection="1">
      <alignment horizontal="center" vertical="center"/>
    </xf>
    <xf numFmtId="0" fontId="14" fillId="13" borderId="31" xfId="0" applyFont="1" applyFill="1" applyBorder="1" applyAlignment="1" applyProtection="1">
      <alignment vertical="center"/>
    </xf>
    <xf numFmtId="2" fontId="14" fillId="13" borderId="29" xfId="0" applyNumberFormat="1" applyFont="1" applyFill="1" applyBorder="1" applyAlignment="1" applyProtection="1">
      <alignment horizontal="center" vertical="center"/>
    </xf>
    <xf numFmtId="2" fontId="14" fillId="13" borderId="61" xfId="0" applyNumberFormat="1" applyFont="1" applyFill="1" applyBorder="1" applyAlignment="1" applyProtection="1">
      <alignment horizontal="center" vertical="center"/>
    </xf>
    <xf numFmtId="0" fontId="12" fillId="10" borderId="32" xfId="0" applyFont="1" applyFill="1" applyBorder="1" applyAlignment="1" applyProtection="1">
      <alignment horizontal="center" vertical="center"/>
    </xf>
    <xf numFmtId="0" fontId="12" fillId="10" borderId="26" xfId="0" applyFont="1" applyFill="1" applyBorder="1" applyAlignment="1" applyProtection="1">
      <alignment horizontal="center" vertical="center"/>
    </xf>
    <xf numFmtId="0" fontId="12" fillId="10" borderId="22" xfId="0" applyFont="1" applyFill="1" applyBorder="1" applyAlignment="1" applyProtection="1">
      <alignment horizontal="center" vertical="center"/>
    </xf>
    <xf numFmtId="9" fontId="0" fillId="15" borderId="18" xfId="0" applyNumberFormat="1" applyFill="1" applyBorder="1" applyAlignment="1" applyProtection="1">
      <alignment horizontal="center" vertical="center"/>
    </xf>
    <xf numFmtId="0" fontId="13" fillId="15" borderId="31" xfId="0" applyFont="1" applyFill="1" applyBorder="1" applyAlignment="1" applyProtection="1">
      <alignment vertical="center"/>
    </xf>
    <xf numFmtId="165" fontId="0" fillId="6" borderId="39" xfId="0" applyNumberFormat="1" applyFill="1" applyBorder="1" applyAlignment="1" applyProtection="1">
      <alignment horizontal="center" vertical="center"/>
    </xf>
    <xf numFmtId="165" fontId="0" fillId="6" borderId="63" xfId="0" applyNumberFormat="1" applyFill="1" applyBorder="1" applyAlignment="1" applyProtection="1">
      <alignment horizontal="center" vertical="center"/>
    </xf>
    <xf numFmtId="165" fontId="0" fillId="24" borderId="30" xfId="0" applyNumberFormat="1" applyFill="1" applyBorder="1" applyAlignment="1" applyProtection="1">
      <alignment horizontal="center" vertical="center"/>
      <protection locked="0"/>
    </xf>
    <xf numFmtId="165" fontId="0" fillId="24" borderId="31" xfId="0" applyNumberFormat="1" applyFill="1" applyBorder="1" applyAlignment="1" applyProtection="1">
      <alignment horizontal="center" vertical="center"/>
      <protection locked="0"/>
    </xf>
    <xf numFmtId="0" fontId="0" fillId="0" borderId="18" xfId="0" applyFill="1" applyBorder="1" applyAlignment="1">
      <alignment horizontal="center" vertical="center"/>
    </xf>
    <xf numFmtId="0" fontId="1" fillId="0" borderId="61" xfId="0" applyFont="1" applyFill="1" applyBorder="1" applyAlignment="1">
      <alignment vertical="center" wrapText="1"/>
    </xf>
    <xf numFmtId="0" fontId="0" fillId="0" borderId="18" xfId="0" applyFill="1" applyBorder="1"/>
    <xf numFmtId="0" fontId="0" fillId="0" borderId="61" xfId="0" applyFill="1" applyBorder="1"/>
    <xf numFmtId="0" fontId="4" fillId="25" borderId="8" xfId="0" applyFont="1" applyFill="1" applyBorder="1" applyAlignment="1" applyProtection="1">
      <alignment horizontal="center" vertical="center" wrapText="1"/>
      <protection hidden="1"/>
    </xf>
    <xf numFmtId="0" fontId="24" fillId="15" borderId="49" xfId="0" applyFont="1" applyFill="1" applyBorder="1" applyAlignment="1">
      <alignment horizontal="center" vertical="center" wrapText="1"/>
    </xf>
    <xf numFmtId="1" fontId="20" fillId="8" borderId="7" xfId="0" applyNumberFormat="1" applyFont="1" applyFill="1" applyBorder="1" applyAlignment="1" applyProtection="1">
      <alignment horizontal="center" vertical="top" wrapText="1" readingOrder="2"/>
      <protection locked="0"/>
    </xf>
    <xf numFmtId="0" fontId="11" fillId="11" borderId="15" xfId="0" applyFont="1" applyFill="1" applyBorder="1" applyAlignment="1" applyProtection="1">
      <alignment horizontal="center" vertical="center"/>
      <protection hidden="1"/>
    </xf>
    <xf numFmtId="0" fontId="24" fillId="15" borderId="16" xfId="0" applyFont="1" applyFill="1" applyBorder="1" applyAlignment="1">
      <alignment horizontal="center" vertical="center" wrapText="1"/>
    </xf>
    <xf numFmtId="49" fontId="2" fillId="5" borderId="17" xfId="0" applyNumberFormat="1" applyFont="1" applyFill="1" applyBorder="1" applyAlignment="1" applyProtection="1">
      <alignment horizontal="center" vertical="center" readingOrder="2"/>
      <protection hidden="1"/>
    </xf>
    <xf numFmtId="0" fontId="24" fillId="15" borderId="49" xfId="0" applyFont="1" applyFill="1" applyBorder="1" applyAlignment="1">
      <alignment horizontal="center" vertical="top" wrapText="1"/>
    </xf>
    <xf numFmtId="49" fontId="4" fillId="8" borderId="7" xfId="0" applyNumberFormat="1"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wrapText="1"/>
      <protection hidden="1"/>
    </xf>
    <xf numFmtId="0" fontId="3" fillId="8" borderId="6" xfId="0" applyFont="1" applyFill="1" applyBorder="1" applyAlignment="1" applyProtection="1">
      <alignment horizontal="right" vertical="center" wrapText="1"/>
      <protection hidden="1"/>
    </xf>
    <xf numFmtId="49" fontId="2" fillId="4" borderId="17" xfId="0" applyNumberFormat="1" applyFont="1" applyFill="1" applyBorder="1" applyAlignment="1" applyProtection="1">
      <alignment horizontal="center" vertical="center" readingOrder="2"/>
      <protection hidden="1"/>
    </xf>
    <xf numFmtId="0" fontId="7" fillId="5" borderId="0" xfId="0" applyFont="1" applyFill="1" applyBorder="1" applyAlignment="1" applyProtection="1">
      <alignment horizontal="right" vertical="top" wrapText="1" readingOrder="2"/>
      <protection hidden="1"/>
    </xf>
    <xf numFmtId="0" fontId="24" fillId="15" borderId="17" xfId="0" applyFont="1" applyFill="1" applyBorder="1" applyAlignment="1">
      <alignment horizontal="center" vertical="center" wrapText="1"/>
    </xf>
    <xf numFmtId="0" fontId="24" fillId="15" borderId="50" xfId="0" applyFont="1" applyFill="1" applyBorder="1" applyAlignment="1">
      <alignment horizontal="center" vertical="center" wrapText="1"/>
    </xf>
    <xf numFmtId="0" fontId="7" fillId="5" borderId="65" xfId="0" applyFont="1" applyFill="1" applyBorder="1" applyAlignment="1" applyProtection="1">
      <alignment horizontal="right" vertical="center" wrapText="1" readingOrder="2"/>
      <protection hidden="1"/>
    </xf>
    <xf numFmtId="49" fontId="2" fillId="4" borderId="7" xfId="0" applyNumberFormat="1" applyFont="1" applyFill="1" applyBorder="1" applyAlignment="1" applyProtection="1">
      <alignment horizontal="center" vertical="center" readingOrder="2"/>
      <protection hidden="1"/>
    </xf>
    <xf numFmtId="0" fontId="7" fillId="5" borderId="55" xfId="0" applyFont="1" applyFill="1" applyBorder="1" applyAlignment="1" applyProtection="1">
      <alignment horizontal="right" vertical="center" wrapText="1" readingOrder="2"/>
      <protection hidden="1"/>
    </xf>
    <xf numFmtId="49" fontId="2" fillId="4" borderId="16" xfId="0" applyNumberFormat="1" applyFont="1" applyFill="1" applyBorder="1" applyAlignment="1" applyProtection="1">
      <alignment horizontal="center" vertical="center" readingOrder="2"/>
      <protection hidden="1"/>
    </xf>
    <xf numFmtId="0" fontId="17" fillId="9" borderId="14" xfId="0" applyFont="1" applyFill="1" applyBorder="1" applyAlignment="1" applyProtection="1">
      <alignment horizontal="center" vertical="center" wrapText="1" readingOrder="2"/>
      <protection hidden="1"/>
    </xf>
    <xf numFmtId="0" fontId="18" fillId="9" borderId="20" xfId="0" applyFont="1" applyFill="1" applyBorder="1" applyAlignment="1" applyProtection="1">
      <alignment horizontal="center" vertical="center" wrapText="1" readingOrder="2"/>
      <protection hidden="1"/>
    </xf>
    <xf numFmtId="0" fontId="18" fillId="9" borderId="33" xfId="0" applyFont="1" applyFill="1" applyBorder="1" applyAlignment="1" applyProtection="1">
      <alignment horizontal="center" vertical="center" wrapText="1" readingOrder="2"/>
      <protection hidden="1"/>
    </xf>
    <xf numFmtId="0" fontId="18" fillId="9" borderId="38" xfId="0" applyFont="1" applyFill="1" applyBorder="1" applyAlignment="1" applyProtection="1">
      <alignment horizontal="center" vertical="center" wrapText="1" readingOrder="2"/>
      <protection hidden="1"/>
    </xf>
    <xf numFmtId="164" fontId="28" fillId="8" borderId="7" xfId="0" applyNumberFormat="1" applyFont="1" applyFill="1" applyBorder="1" applyAlignment="1" applyProtection="1">
      <alignment horizontal="center" vertical="top" wrapText="1" readingOrder="2"/>
      <protection hidden="1"/>
    </xf>
    <xf numFmtId="0" fontId="12" fillId="0" borderId="9" xfId="0" applyFont="1" applyBorder="1" applyAlignment="1"/>
    <xf numFmtId="0" fontId="12" fillId="7" borderId="8" xfId="0" applyFont="1" applyFill="1" applyBorder="1" applyAlignment="1"/>
    <xf numFmtId="0" fontId="18" fillId="18" borderId="30" xfId="0" applyFont="1" applyFill="1" applyBorder="1" applyAlignment="1" applyProtection="1">
      <alignment horizontal="center" vertical="center" wrapText="1" readingOrder="2"/>
      <protection hidden="1"/>
    </xf>
    <xf numFmtId="0" fontId="18" fillId="18" borderId="49" xfId="0" applyFont="1" applyFill="1" applyBorder="1" applyAlignment="1" applyProtection="1">
      <alignment horizontal="center" vertical="center" wrapText="1" readingOrder="2"/>
      <protection hidden="1"/>
    </xf>
    <xf numFmtId="0" fontId="17" fillId="17" borderId="25" xfId="0" applyFont="1" applyFill="1" applyBorder="1" applyAlignment="1" applyProtection="1">
      <alignment horizontal="center" vertical="center" wrapText="1" readingOrder="2"/>
      <protection hidden="1"/>
    </xf>
    <xf numFmtId="1" fontId="19" fillId="15" borderId="58" xfId="0" applyNumberFormat="1" applyFont="1" applyFill="1" applyBorder="1" applyAlignment="1" applyProtection="1">
      <alignment horizontal="center" vertical="center" wrapText="1" readingOrder="2"/>
      <protection locked="0"/>
    </xf>
    <xf numFmtId="2" fontId="19" fillId="15" borderId="34" xfId="0" applyNumberFormat="1" applyFont="1" applyFill="1" applyBorder="1" applyAlignment="1" applyProtection="1">
      <alignment horizontal="center" vertical="center" wrapText="1" readingOrder="2"/>
      <protection locked="0"/>
    </xf>
    <xf numFmtId="0" fontId="18" fillId="18" borderId="30" xfId="0" applyFont="1" applyFill="1" applyBorder="1" applyAlignment="1" applyProtection="1">
      <alignment horizontal="center" vertical="center" wrapText="1" readingOrder="2"/>
      <protection hidden="1"/>
    </xf>
    <xf numFmtId="0" fontId="24" fillId="15" borderId="29" xfId="0" applyFont="1" applyFill="1" applyBorder="1" applyAlignment="1">
      <alignment horizontal="center" vertical="center" wrapText="1"/>
    </xf>
    <xf numFmtId="0" fontId="7" fillId="2" borderId="21" xfId="0" applyFont="1" applyFill="1" applyBorder="1" applyAlignment="1" applyProtection="1">
      <alignment horizontal="right" vertical="center" wrapText="1" readingOrder="2"/>
      <protection hidden="1"/>
    </xf>
    <xf numFmtId="1" fontId="20" fillId="15" borderId="39" xfId="0" applyNumberFormat="1" applyFont="1" applyFill="1" applyBorder="1" applyAlignment="1" applyProtection="1">
      <alignment horizontal="center" vertical="center" wrapText="1" readingOrder="2"/>
      <protection locked="0"/>
    </xf>
    <xf numFmtId="9" fontId="19" fillId="2" borderId="30" xfId="1" applyFont="1" applyFill="1" applyBorder="1" applyAlignment="1" applyProtection="1">
      <alignment horizontal="center" vertical="center" wrapText="1" readingOrder="2"/>
      <protection hidden="1"/>
    </xf>
    <xf numFmtId="164" fontId="17" fillId="8" borderId="54" xfId="0" applyNumberFormat="1" applyFont="1" applyFill="1" applyBorder="1" applyAlignment="1" applyProtection="1">
      <alignment horizontal="center" vertical="center" wrapText="1" readingOrder="2"/>
      <protection hidden="1"/>
    </xf>
    <xf numFmtId="1" fontId="17" fillId="8" borderId="54" xfId="0" applyNumberFormat="1" applyFont="1" applyFill="1" applyBorder="1" applyAlignment="1" applyProtection="1">
      <alignment horizontal="center" vertical="center" wrapText="1" readingOrder="2"/>
      <protection locked="0"/>
    </xf>
    <xf numFmtId="1" fontId="21" fillId="29" borderId="6" xfId="1" applyNumberFormat="1" applyFont="1" applyFill="1" applyBorder="1" applyAlignment="1">
      <alignment horizontal="center" vertical="center"/>
    </xf>
    <xf numFmtId="165" fontId="0" fillId="28" borderId="29" xfId="0" applyNumberFormat="1" applyFill="1" applyBorder="1" applyAlignment="1" applyProtection="1">
      <alignment horizontal="center" vertical="center"/>
      <protection locked="0"/>
    </xf>
    <xf numFmtId="165" fontId="0" fillId="28" borderId="30" xfId="0" applyNumberFormat="1" applyFill="1" applyBorder="1" applyAlignment="1" applyProtection="1">
      <alignment horizontal="center" vertical="center"/>
      <protection locked="0"/>
    </xf>
    <xf numFmtId="9" fontId="32" fillId="26" borderId="6" xfId="1" applyFont="1" applyFill="1" applyBorder="1" applyAlignment="1" applyProtection="1">
      <alignment horizontal="center" vertical="center" wrapText="1" readingOrder="2"/>
      <protection hidden="1"/>
    </xf>
    <xf numFmtId="1" fontId="18" fillId="15" borderId="25" xfId="0" applyNumberFormat="1" applyFont="1" applyFill="1" applyBorder="1" applyAlignment="1" applyProtection="1">
      <alignment horizontal="center" vertical="center" wrapText="1" readingOrder="2"/>
      <protection hidden="1"/>
    </xf>
    <xf numFmtId="1" fontId="18" fillId="15" borderId="34" xfId="0" applyNumberFormat="1" applyFont="1" applyFill="1" applyBorder="1" applyAlignment="1" applyProtection="1">
      <alignment horizontal="center" vertical="center" wrapText="1" readingOrder="2"/>
      <protection hidden="1"/>
    </xf>
    <xf numFmtId="1" fontId="20" fillId="15" borderId="37" xfId="0" applyNumberFormat="1" applyFont="1" applyFill="1" applyBorder="1" applyAlignment="1" applyProtection="1">
      <alignment horizontal="center" vertical="center" wrapText="1" readingOrder="2"/>
      <protection locked="0"/>
    </xf>
    <xf numFmtId="1" fontId="19" fillId="15" borderId="59" xfId="0" applyNumberFormat="1" applyFont="1" applyFill="1" applyBorder="1" applyAlignment="1" applyProtection="1">
      <alignment horizontal="center" vertical="center" wrapText="1" readingOrder="2"/>
      <protection locked="0"/>
    </xf>
    <xf numFmtId="1" fontId="20" fillId="15" borderId="17" xfId="0" applyNumberFormat="1" applyFont="1" applyFill="1" applyBorder="1" applyAlignment="1" applyProtection="1">
      <alignment horizontal="center" vertical="center" wrapText="1" readingOrder="2"/>
      <protection locked="0"/>
    </xf>
    <xf numFmtId="0" fontId="9" fillId="15" borderId="53" xfId="0" applyFont="1" applyFill="1" applyBorder="1" applyAlignment="1" applyProtection="1">
      <alignment horizontal="center" vertical="center" wrapText="1"/>
      <protection hidden="1"/>
    </xf>
    <xf numFmtId="0" fontId="6" fillId="15" borderId="41" xfId="0" applyFont="1" applyFill="1" applyBorder="1" applyAlignment="1" applyProtection="1">
      <alignment horizontal="center" vertical="center" wrapText="1"/>
      <protection hidden="1"/>
    </xf>
    <xf numFmtId="0" fontId="15" fillId="16" borderId="9" xfId="0" applyFont="1" applyFill="1" applyBorder="1" applyAlignment="1" applyProtection="1">
      <alignment horizontal="center" vertical="center"/>
      <protection hidden="1"/>
    </xf>
    <xf numFmtId="0" fontId="15" fillId="16" borderId="8" xfId="0" applyFont="1" applyFill="1" applyBorder="1" applyAlignment="1" applyProtection="1">
      <alignment horizontal="center" vertical="center"/>
      <protection hidden="1"/>
    </xf>
    <xf numFmtId="0" fontId="17" fillId="9" borderId="24" xfId="0" applyFont="1" applyFill="1" applyBorder="1" applyAlignment="1" applyProtection="1">
      <alignment horizontal="center" vertical="center" wrapText="1" readingOrder="2"/>
      <protection hidden="1"/>
    </xf>
    <xf numFmtId="0" fontId="17" fillId="9" borderId="28" xfId="0" applyFont="1" applyFill="1" applyBorder="1" applyAlignment="1" applyProtection="1">
      <alignment horizontal="center" vertical="center" wrapText="1" readingOrder="2"/>
      <protection hidden="1"/>
    </xf>
    <xf numFmtId="0" fontId="17" fillId="9" borderId="19" xfId="0" applyNumberFormat="1" applyFont="1" applyFill="1" applyBorder="1" applyAlignment="1" applyProtection="1">
      <alignment horizontal="center" vertical="center" wrapText="1" readingOrder="2"/>
      <protection hidden="1"/>
    </xf>
    <xf numFmtId="0" fontId="17" fillId="9" borderId="22" xfId="0" applyNumberFormat="1" applyFont="1" applyFill="1" applyBorder="1" applyAlignment="1" applyProtection="1">
      <alignment horizontal="center" vertical="center" wrapText="1" readingOrder="2"/>
      <protection hidden="1"/>
    </xf>
    <xf numFmtId="0" fontId="21" fillId="19" borderId="7" xfId="0" applyFont="1" applyFill="1" applyBorder="1" applyAlignment="1">
      <alignment horizontal="center" vertical="center"/>
    </xf>
    <xf numFmtId="0" fontId="21" fillId="19" borderId="54" xfId="0" applyFont="1" applyFill="1" applyBorder="1" applyAlignment="1">
      <alignment horizontal="center" vertical="center"/>
    </xf>
    <xf numFmtId="0" fontId="18" fillId="18" borderId="45" xfId="0" applyFont="1" applyFill="1" applyBorder="1" applyAlignment="1" applyProtection="1">
      <alignment horizontal="center" vertical="center" wrapText="1" readingOrder="2"/>
      <protection hidden="1"/>
    </xf>
    <xf numFmtId="0" fontId="18" fillId="18" borderId="29" xfId="0" applyFont="1" applyFill="1" applyBorder="1" applyAlignment="1" applyProtection="1">
      <alignment horizontal="center" vertical="center" wrapText="1" readingOrder="2"/>
      <protection hidden="1"/>
    </xf>
    <xf numFmtId="0" fontId="31" fillId="12" borderId="16" xfId="0" applyFont="1" applyFill="1" applyBorder="1" applyAlignment="1" applyProtection="1">
      <alignment horizontal="right" vertical="center" wrapText="1" readingOrder="2"/>
      <protection hidden="1"/>
    </xf>
    <xf numFmtId="0" fontId="31" fillId="12" borderId="34" xfId="0" applyFont="1" applyFill="1" applyBorder="1" applyAlignment="1" applyProtection="1">
      <alignment horizontal="right" vertical="center" wrapText="1" readingOrder="2"/>
      <protection hidden="1"/>
    </xf>
    <xf numFmtId="0" fontId="31" fillId="12" borderId="30" xfId="0" applyFont="1" applyFill="1" applyBorder="1" applyAlignment="1" applyProtection="1">
      <alignment horizontal="right" vertical="top" wrapText="1" readingOrder="2"/>
      <protection hidden="1"/>
    </xf>
    <xf numFmtId="0" fontId="31" fillId="12" borderId="31" xfId="0" applyFont="1" applyFill="1" applyBorder="1" applyAlignment="1" applyProtection="1">
      <alignment horizontal="right" vertical="top" wrapText="1" readingOrder="2"/>
      <protection hidden="1"/>
    </xf>
    <xf numFmtId="0" fontId="31" fillId="18" borderId="30" xfId="0" applyFont="1" applyFill="1" applyBorder="1" applyAlignment="1" applyProtection="1">
      <alignment horizontal="center" vertical="center" wrapText="1" readingOrder="2"/>
      <protection hidden="1"/>
    </xf>
    <xf numFmtId="0" fontId="31" fillId="12" borderId="16" xfId="0" applyFont="1" applyFill="1" applyBorder="1" applyAlignment="1" applyProtection="1">
      <alignment horizontal="right" vertical="top" wrapText="1" readingOrder="2"/>
      <protection hidden="1"/>
    </xf>
    <xf numFmtId="0" fontId="31" fillId="12" borderId="34" xfId="0" applyFont="1" applyFill="1" applyBorder="1" applyAlignment="1" applyProtection="1">
      <alignment horizontal="right" vertical="top" wrapText="1" readingOrder="2"/>
      <protection hidden="1"/>
    </xf>
    <xf numFmtId="0" fontId="31" fillId="12" borderId="45" xfId="0" applyFont="1" applyFill="1" applyBorder="1" applyAlignment="1" applyProtection="1">
      <alignment horizontal="right" vertical="top" wrapText="1" readingOrder="2"/>
      <protection hidden="1"/>
    </xf>
    <xf numFmtId="0" fontId="32" fillId="26" borderId="9" xfId="1" applyNumberFormat="1" applyFont="1" applyFill="1" applyBorder="1" applyAlignment="1" applyProtection="1">
      <alignment horizontal="center" vertical="center" wrapText="1" readingOrder="2"/>
      <protection hidden="1"/>
    </xf>
    <xf numFmtId="0" fontId="32" fillId="26" borderId="8" xfId="1" applyNumberFormat="1" applyFont="1" applyFill="1" applyBorder="1" applyAlignment="1" applyProtection="1">
      <alignment horizontal="center" vertical="center" wrapText="1" readingOrder="2"/>
      <protection hidden="1"/>
    </xf>
    <xf numFmtId="2" fontId="19" fillId="26" borderId="9" xfId="0" applyNumberFormat="1" applyFont="1" applyFill="1" applyBorder="1" applyAlignment="1" applyProtection="1">
      <alignment horizontal="center" vertical="center" wrapText="1" readingOrder="2"/>
      <protection locked="0"/>
    </xf>
    <xf numFmtId="2" fontId="19" fillId="26" borderId="8" xfId="0" applyNumberFormat="1" applyFont="1" applyFill="1" applyBorder="1" applyAlignment="1" applyProtection="1">
      <alignment horizontal="center" vertical="center" wrapText="1" readingOrder="2"/>
      <protection locked="0"/>
    </xf>
    <xf numFmtId="0" fontId="17" fillId="9" borderId="23" xfId="0" applyFont="1" applyFill="1" applyBorder="1" applyAlignment="1" applyProtection="1">
      <alignment horizontal="center" vertical="center" wrapText="1" readingOrder="2"/>
      <protection hidden="1"/>
    </xf>
    <xf numFmtId="0" fontId="17" fillId="9" borderId="30" xfId="0" applyFont="1" applyFill="1" applyBorder="1" applyAlignment="1" applyProtection="1">
      <alignment horizontal="center" vertical="center" wrapText="1" readingOrder="2"/>
      <protection hidden="1"/>
    </xf>
    <xf numFmtId="0" fontId="17" fillId="9" borderId="31" xfId="0" applyFont="1" applyFill="1" applyBorder="1" applyAlignment="1" applyProtection="1">
      <alignment horizontal="center" vertical="center" wrapText="1" readingOrder="2"/>
      <protection hidden="1"/>
    </xf>
    <xf numFmtId="0" fontId="17" fillId="9" borderId="26" xfId="0" applyFont="1" applyFill="1" applyBorder="1" applyAlignment="1" applyProtection="1">
      <alignment horizontal="center" vertical="center" wrapText="1" readingOrder="2"/>
      <protection hidden="1"/>
    </xf>
    <xf numFmtId="0" fontId="17" fillId="9" borderId="22" xfId="0" applyFont="1" applyFill="1" applyBorder="1" applyAlignment="1" applyProtection="1">
      <alignment horizontal="center" vertical="center" wrapText="1" readingOrder="2"/>
      <protection hidden="1"/>
    </xf>
    <xf numFmtId="0" fontId="18" fillId="18" borderId="44" xfId="0" applyFont="1" applyFill="1" applyBorder="1" applyAlignment="1" applyProtection="1">
      <alignment horizontal="center" vertical="center" wrapText="1" readingOrder="2"/>
      <protection hidden="1"/>
    </xf>
    <xf numFmtId="0" fontId="18" fillId="18" borderId="51" xfId="0" applyFont="1" applyFill="1" applyBorder="1" applyAlignment="1" applyProtection="1">
      <alignment horizontal="center" vertical="center" wrapText="1" readingOrder="2"/>
      <protection hidden="1"/>
    </xf>
    <xf numFmtId="0" fontId="17" fillId="29" borderId="48" xfId="0" applyFont="1" applyFill="1" applyBorder="1" applyAlignment="1" applyProtection="1">
      <alignment horizontal="center" vertical="center" wrapText="1" readingOrder="2"/>
      <protection hidden="1"/>
    </xf>
    <xf numFmtId="0" fontId="17" fillId="29" borderId="8" xfId="0" applyFont="1" applyFill="1" applyBorder="1" applyAlignment="1" applyProtection="1">
      <alignment horizontal="center" vertical="center" wrapText="1" readingOrder="2"/>
      <protection hidden="1"/>
    </xf>
    <xf numFmtId="0" fontId="17" fillId="23" borderId="48" xfId="0" applyFont="1" applyFill="1" applyBorder="1" applyAlignment="1" applyProtection="1">
      <alignment horizontal="center" vertical="center" wrapText="1" readingOrder="2"/>
      <protection hidden="1"/>
    </xf>
    <xf numFmtId="0" fontId="17" fillId="23" borderId="8" xfId="0" applyFont="1" applyFill="1" applyBorder="1" applyAlignment="1" applyProtection="1">
      <alignment horizontal="center" vertical="center" wrapText="1" readingOrder="2"/>
      <protection hidden="1"/>
    </xf>
    <xf numFmtId="0" fontId="33" fillId="27" borderId="46" xfId="0" applyFont="1" applyFill="1" applyBorder="1" applyAlignment="1" applyProtection="1">
      <alignment horizontal="center" vertical="center" wrapText="1" readingOrder="2"/>
      <protection hidden="1"/>
    </xf>
    <xf numFmtId="0" fontId="33" fillId="27" borderId="36" xfId="0" applyFont="1" applyFill="1" applyBorder="1" applyAlignment="1" applyProtection="1">
      <alignment horizontal="center" vertical="center" wrapText="1" readingOrder="2"/>
      <protection hidden="1"/>
    </xf>
    <xf numFmtId="0" fontId="33" fillId="27" borderId="47" xfId="0" applyFont="1" applyFill="1" applyBorder="1" applyAlignment="1" applyProtection="1">
      <alignment horizontal="center" vertical="center" wrapText="1" readingOrder="2"/>
      <protection hidden="1"/>
    </xf>
    <xf numFmtId="0" fontId="17" fillId="23" borderId="64" xfId="0" applyFont="1" applyFill="1" applyBorder="1" applyAlignment="1" applyProtection="1">
      <alignment horizontal="center" vertical="center" wrapText="1" readingOrder="2"/>
      <protection hidden="1"/>
    </xf>
    <xf numFmtId="0" fontId="17" fillId="23" borderId="15" xfId="0" applyFont="1" applyFill="1" applyBorder="1" applyAlignment="1" applyProtection="1">
      <alignment horizontal="center" vertical="center" wrapText="1" readingOrder="2"/>
      <protection hidden="1"/>
    </xf>
    <xf numFmtId="0" fontId="2" fillId="20" borderId="9" xfId="0" applyFont="1" applyFill="1" applyBorder="1" applyAlignment="1" applyProtection="1">
      <alignment horizontal="center" vertical="center" readingOrder="2"/>
      <protection hidden="1"/>
    </xf>
    <xf numFmtId="0" fontId="2" fillId="20" borderId="8" xfId="0" applyFont="1" applyFill="1" applyBorder="1" applyAlignment="1" applyProtection="1">
      <alignment horizontal="center" vertical="center" readingOrder="2"/>
      <protection hidden="1"/>
    </xf>
    <xf numFmtId="0" fontId="0" fillId="4" borderId="14" xfId="0" applyFill="1" applyBorder="1" applyAlignment="1">
      <alignment horizontal="center" vertical="center" wrapText="1"/>
    </xf>
    <xf numFmtId="0" fontId="0" fillId="4" borderId="51"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62" xfId="0" applyFill="1" applyBorder="1" applyAlignment="1">
      <alignment horizontal="center" vertical="center" wrapText="1"/>
    </xf>
    <xf numFmtId="0" fontId="25" fillId="4" borderId="14" xfId="0" applyFont="1" applyFill="1" applyBorder="1" applyAlignment="1">
      <alignment horizontal="center" vertical="center" wrapText="1"/>
    </xf>
    <xf numFmtId="0" fontId="25" fillId="4" borderId="51"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4" borderId="62" xfId="0" applyFont="1" applyFill="1" applyBorder="1" applyAlignment="1">
      <alignment horizontal="center" vertical="center" wrapText="1"/>
    </xf>
    <xf numFmtId="0" fontId="2" fillId="9" borderId="44" xfId="0" applyFont="1" applyFill="1" applyBorder="1" applyAlignment="1" applyProtection="1">
      <alignment horizontal="center" vertical="center" wrapText="1"/>
      <protection hidden="1"/>
    </xf>
    <xf numFmtId="0" fontId="2" fillId="9" borderId="0" xfId="0" applyFont="1" applyFill="1" applyBorder="1" applyAlignment="1" applyProtection="1">
      <alignment horizontal="center" vertical="center" wrapText="1"/>
      <protection hidden="1"/>
    </xf>
    <xf numFmtId="0" fontId="22" fillId="22" borderId="9" xfId="0" applyFont="1" applyFill="1" applyBorder="1" applyAlignment="1">
      <alignment horizontal="center" vertical="center" wrapText="1"/>
    </xf>
    <xf numFmtId="0" fontId="22" fillId="22" borderId="48" xfId="0" applyFont="1" applyFill="1" applyBorder="1" applyAlignment="1">
      <alignment horizontal="center" vertical="center" wrapText="1"/>
    </xf>
    <xf numFmtId="0" fontId="27" fillId="21" borderId="30" xfId="0" applyFont="1" applyFill="1" applyBorder="1" applyAlignment="1">
      <alignment horizontal="center" vertical="center" wrapText="1"/>
    </xf>
    <xf numFmtId="0" fontId="2" fillId="21" borderId="1" xfId="0" applyFont="1" applyFill="1" applyBorder="1" applyAlignment="1">
      <alignment horizontal="center" vertical="center" wrapText="1"/>
    </xf>
    <xf numFmtId="0" fontId="2" fillId="21" borderId="45" xfId="0" applyFont="1" applyFill="1" applyBorder="1" applyAlignment="1">
      <alignment horizontal="right" vertical="top" wrapText="1"/>
    </xf>
    <xf numFmtId="0" fontId="2" fillId="21" borderId="29" xfId="0" applyFont="1" applyFill="1" applyBorder="1" applyAlignment="1">
      <alignment horizontal="right" vertical="top" wrapText="1"/>
    </xf>
    <xf numFmtId="0" fontId="12" fillId="14" borderId="2" xfId="0" applyFont="1" applyFill="1" applyBorder="1" applyAlignment="1" applyProtection="1">
      <alignment horizontal="center" vertical="center"/>
    </xf>
    <xf numFmtId="0" fontId="12" fillId="14" borderId="5" xfId="0" applyFont="1" applyFill="1" applyBorder="1" applyAlignment="1" applyProtection="1">
      <alignment horizontal="center" vertical="center"/>
    </xf>
    <xf numFmtId="0" fontId="12" fillId="14" borderId="52" xfId="0" applyFont="1" applyFill="1" applyBorder="1" applyAlignment="1" applyProtection="1">
      <alignment horizontal="center"/>
    </xf>
    <xf numFmtId="0" fontId="12" fillId="14" borderId="20" xfId="0" applyFont="1" applyFill="1" applyBorder="1" applyAlignment="1" applyProtection="1">
      <alignment horizontal="center"/>
    </xf>
    <xf numFmtId="0" fontId="12" fillId="10" borderId="11" xfId="0" applyFont="1" applyFill="1" applyBorder="1" applyAlignment="1" applyProtection="1">
      <alignment horizontal="center" vertical="center"/>
    </xf>
    <xf numFmtId="0" fontId="12" fillId="10" borderId="33" xfId="0" applyFont="1" applyFill="1" applyBorder="1" applyAlignment="1" applyProtection="1">
      <alignment horizontal="center" vertical="center"/>
    </xf>
  </cellXfs>
  <cellStyles count="3">
    <cellStyle name="Normal" xfId="0" builtinId="0"/>
    <cellStyle name="Percent" xfId="1" builtinId="5"/>
    <cellStyle name="היפר-קישור" xfId="2" builtinId="8"/>
  </cellStyles>
  <dxfs count="48">
    <dxf>
      <fill>
        <patternFill>
          <bgColor rgb="FFFFFF00"/>
        </patternFill>
      </fill>
    </dxf>
    <dxf>
      <fill>
        <patternFill>
          <bgColor rgb="FFFF0000"/>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rightToLeft="1" view="pageBreakPreview" topLeftCell="A16" zoomScaleNormal="100" zoomScaleSheetLayoutView="100" workbookViewId="0">
      <selection activeCell="B43" sqref="B43"/>
    </sheetView>
  </sheetViews>
  <sheetFormatPr defaultColWidth="9" defaultRowHeight="14.25"/>
  <cols>
    <col min="1" max="1" width="1.125" style="1" customWidth="1"/>
    <col min="2" max="2" width="10" style="12" customWidth="1"/>
    <col min="3" max="3" width="83.875" style="1" customWidth="1"/>
    <col min="4" max="4" width="25" style="1" customWidth="1"/>
    <col min="5" max="5" width="23.75" style="1" customWidth="1"/>
    <col min="6" max="6" width="24.625" style="1" hidden="1" customWidth="1"/>
    <col min="7" max="7" width="19.125" style="1" hidden="1" customWidth="1"/>
    <col min="8" max="8" width="2.375" style="1" customWidth="1"/>
    <col min="9" max="16384" width="9" style="1"/>
  </cols>
  <sheetData>
    <row r="1" spans="2:7" ht="6" customHeight="1" thickBot="1"/>
    <row r="2" spans="2:7" s="2" customFormat="1" ht="18.75">
      <c r="B2" s="20"/>
      <c r="C2" s="168" t="s">
        <v>2</v>
      </c>
      <c r="D2" s="21">
        <v>1</v>
      </c>
      <c r="E2" s="21">
        <v>2</v>
      </c>
      <c r="F2" s="21">
        <v>3</v>
      </c>
      <c r="G2" s="21">
        <v>4</v>
      </c>
    </row>
    <row r="3" spans="2:7" ht="19.5" thickBot="1">
      <c r="B3" s="22"/>
      <c r="C3" s="169"/>
      <c r="D3" s="54"/>
      <c r="E3" s="54"/>
      <c r="F3" s="54"/>
      <c r="G3" s="54"/>
    </row>
    <row r="4" spans="2:7" ht="18.75">
      <c r="B4" s="23"/>
      <c r="C4" s="52" t="s">
        <v>40</v>
      </c>
      <c r="D4" s="53"/>
      <c r="E4" s="53"/>
      <c r="F4" s="53"/>
      <c r="G4" s="53"/>
    </row>
    <row r="5" spans="2:7" ht="15.75">
      <c r="B5" s="23"/>
      <c r="C5" s="41" t="s">
        <v>80</v>
      </c>
      <c r="D5" s="24"/>
      <c r="E5" s="24"/>
      <c r="F5" s="24"/>
      <c r="G5" s="24"/>
    </row>
    <row r="6" spans="2:7" ht="15.75">
      <c r="B6" s="25"/>
      <c r="C6" s="42" t="s">
        <v>17</v>
      </c>
      <c r="D6" s="26"/>
      <c r="E6" s="26"/>
      <c r="F6" s="27"/>
      <c r="G6" s="27"/>
    </row>
    <row r="7" spans="2:7" ht="16.5" thickBot="1">
      <c r="B7" s="22" t="s">
        <v>1</v>
      </c>
      <c r="C7" s="43" t="s">
        <v>18</v>
      </c>
      <c r="D7" s="28"/>
      <c r="E7" s="28"/>
      <c r="F7" s="28"/>
      <c r="G7" s="28"/>
    </row>
    <row r="8" spans="2:7" s="3" customFormat="1" ht="21" customHeight="1" thickBot="1">
      <c r="B8" s="13" t="s">
        <v>45</v>
      </c>
      <c r="C8" s="44" t="s">
        <v>22</v>
      </c>
      <c r="D8" s="4"/>
      <c r="E8" s="4"/>
      <c r="F8" s="4" t="str">
        <f>IF(COUNTIF(F9:F12,"V")+COUNTIF(F9:F12,"ל.ר.")=6,"V",IF(COUNTIF(F9:F12,"X")&gt;0,"X",IF(COUNTIF(F9:F12,"?")&gt;0,"$","X")))</f>
        <v>X</v>
      </c>
      <c r="G8" s="4" t="str">
        <f>IF(COUNTIF(G9:G12,"V")+COUNTIF(G9:G12,"ל.ר.")=6,"V",IF(COUNTIF(G9:G12,"X")&gt;0,"X",IF(COUNTIF(G9:G12,"?")&gt;0,"$","X")))</f>
        <v>X</v>
      </c>
    </row>
    <row r="9" spans="2:7" s="3" customFormat="1" ht="34.5" customHeight="1">
      <c r="B9" s="14" t="s">
        <v>47</v>
      </c>
      <c r="C9" s="9" t="s">
        <v>68</v>
      </c>
      <c r="D9" s="126"/>
      <c r="E9" s="126"/>
      <c r="F9" s="126"/>
      <c r="G9" s="126"/>
    </row>
    <row r="10" spans="2:7" s="3" customFormat="1" ht="47.25" customHeight="1">
      <c r="B10" s="14" t="s">
        <v>46</v>
      </c>
      <c r="C10" s="10" t="s">
        <v>4</v>
      </c>
      <c r="D10" s="40"/>
      <c r="E10" s="126"/>
      <c r="F10" s="40"/>
      <c r="G10" s="40"/>
    </row>
    <row r="11" spans="2:7" s="3" customFormat="1" ht="51.75" customHeight="1">
      <c r="B11" s="14" t="s">
        <v>48</v>
      </c>
      <c r="C11" s="11" t="s">
        <v>31</v>
      </c>
      <c r="D11" s="40"/>
      <c r="E11" s="126"/>
      <c r="F11" s="40"/>
      <c r="G11" s="40"/>
    </row>
    <row r="12" spans="2:7" s="3" customFormat="1" ht="31.5" customHeight="1">
      <c r="B12" s="14" t="s">
        <v>49</v>
      </c>
      <c r="C12" s="11" t="s">
        <v>53</v>
      </c>
      <c r="D12" s="40"/>
      <c r="E12" s="126"/>
      <c r="F12" s="40"/>
      <c r="G12" s="40"/>
    </row>
    <row r="13" spans="2:7" s="17" customFormat="1" ht="75.75" customHeight="1" thickBot="1">
      <c r="B13" s="127" t="s">
        <v>50</v>
      </c>
      <c r="C13" s="11" t="s">
        <v>107</v>
      </c>
      <c r="D13" s="123"/>
      <c r="E13" s="123"/>
      <c r="F13" s="128"/>
      <c r="G13" s="123"/>
    </row>
    <row r="14" spans="2:7" s="3" customFormat="1" ht="25.5" customHeight="1" thickBot="1">
      <c r="B14" s="129"/>
      <c r="C14" s="122" t="s">
        <v>21</v>
      </c>
      <c r="D14" s="130"/>
      <c r="E14" s="130"/>
      <c r="F14" s="130" t="str">
        <f>IF(COUNTIF(F16:F16,"V")+COUNTIF(F16:F16,"ל.ר.")=2,"V",IF(COUNTIF(F16:F16,"X")&gt;0,"X",IF(COUNTIF(F16:F16,"?")&gt;0,"$","X")))</f>
        <v>X</v>
      </c>
      <c r="G14" s="130" t="str">
        <f>IF(COUNTIF(G16:G16,"V")+COUNTIF(G16:G16,"ל.ר.")=2,"V",IF(COUNTIF(G16:G16,"X")&gt;0,"X",IF(COUNTIF(G16:G16,"?")&gt;0,"$","X")))</f>
        <v>X</v>
      </c>
    </row>
    <row r="15" spans="2:7" s="3" customFormat="1" ht="25.5" customHeight="1" thickBot="1">
      <c r="B15" s="129" t="s">
        <v>51</v>
      </c>
      <c r="C15" s="46" t="s">
        <v>32</v>
      </c>
      <c r="D15" s="131"/>
      <c r="E15" s="131"/>
      <c r="F15" s="131"/>
      <c r="G15" s="131"/>
    </row>
    <row r="16" spans="2:7" s="3" customFormat="1" ht="40.5" customHeight="1" thickBot="1">
      <c r="B16" s="132" t="s">
        <v>55</v>
      </c>
      <c r="C16" s="133" t="s">
        <v>108</v>
      </c>
      <c r="D16" s="134"/>
      <c r="E16" s="135"/>
      <c r="F16" s="135"/>
      <c r="G16" s="135"/>
    </row>
    <row r="17" spans="1:7" s="3" customFormat="1" ht="17.25" thickBot="1">
      <c r="B17" s="137" t="s">
        <v>52</v>
      </c>
      <c r="C17" s="46" t="s">
        <v>54</v>
      </c>
      <c r="D17" s="131"/>
      <c r="E17" s="131"/>
      <c r="F17" s="131"/>
      <c r="G17" s="131"/>
    </row>
    <row r="18" spans="1:7" s="3" customFormat="1" ht="41.25" customHeight="1">
      <c r="B18" s="29" t="s">
        <v>83</v>
      </c>
      <c r="C18" s="136" t="s">
        <v>56</v>
      </c>
      <c r="D18" s="126"/>
      <c r="E18" s="126"/>
      <c r="F18" s="126"/>
      <c r="G18" s="126"/>
    </row>
    <row r="19" spans="1:7" s="3" customFormat="1" ht="48" customHeight="1" thickBot="1">
      <c r="B19" s="29" t="s">
        <v>84</v>
      </c>
      <c r="C19" s="138" t="s">
        <v>109</v>
      </c>
      <c r="D19" s="123"/>
      <c r="E19" s="123"/>
      <c r="F19" s="123"/>
      <c r="G19" s="123"/>
    </row>
    <row r="20" spans="1:7" s="3" customFormat="1" ht="17.25" thickBot="1">
      <c r="B20" s="137" t="s">
        <v>69</v>
      </c>
      <c r="C20" s="46" t="s">
        <v>70</v>
      </c>
      <c r="D20" s="131"/>
      <c r="E20" s="131"/>
      <c r="F20" s="131"/>
      <c r="G20" s="131"/>
    </row>
    <row r="21" spans="1:7" s="3" customFormat="1" ht="45.75" customHeight="1">
      <c r="B21" s="139" t="s">
        <v>85</v>
      </c>
      <c r="C21" s="136" t="s">
        <v>71</v>
      </c>
      <c r="D21" s="126"/>
      <c r="E21" s="126"/>
      <c r="F21" s="126"/>
      <c r="G21" s="126"/>
    </row>
    <row r="22" spans="1:7" ht="35.25" customHeight="1" thickBot="1">
      <c r="A22" s="3"/>
      <c r="B22" s="139" t="s">
        <v>86</v>
      </c>
      <c r="C22" s="31" t="s">
        <v>110</v>
      </c>
      <c r="D22" s="40"/>
      <c r="E22" s="40"/>
      <c r="F22" s="40"/>
      <c r="G22" s="40"/>
    </row>
    <row r="23" spans="1:7" s="5" customFormat="1" ht="30" customHeight="1" thickBot="1">
      <c r="B23" s="170" t="s">
        <v>0</v>
      </c>
      <c r="C23" s="171"/>
      <c r="D23" s="125"/>
      <c r="E23" s="125"/>
      <c r="F23" s="125" t="e">
        <f>IF(AND(F8="V",F14="V",#REF!="V"),"V",IF(OR(F8="X",F14="X",#REF!="X"),"X",IF(OR(F8="$",F14="?",#REF!="?"),"$","X")))</f>
        <v>#REF!</v>
      </c>
      <c r="G23" s="125" t="e">
        <f>IF(AND(G8="V",G14="V",#REF!="V"),"V",IF(OR(G8="X",G14="X",#REF!="X"),"X",IF(OR(G8="$",G14="?",#REF!="?"),"$","X")))</f>
        <v>#REF!</v>
      </c>
    </row>
    <row r="24" spans="1:7" s="6" customFormat="1" ht="21" customHeight="1" thickBot="1">
      <c r="B24" s="15">
        <v>6</v>
      </c>
      <c r="C24" s="47" t="s">
        <v>3</v>
      </c>
      <c r="D24" s="7"/>
      <c r="E24" s="7"/>
      <c r="F24" s="7" t="str">
        <f>IF(COUNTIF(F25:F37,"V")+COUNTIF(F25:F37,"ל.ר.")=21,"V",IF(COUNTIF(F25:F37,"X")&gt;0,"X",IF(COUNTIF(F25:F37,"?")&gt;0,"$","X")))</f>
        <v>X</v>
      </c>
      <c r="G24" s="7" t="str">
        <f>IF(COUNTIF(G25:G37,"V")+COUNTIF(G25:G37,"ל.ר.")=21,"V",IF(COUNTIF(G25:G37,"X")&gt;0,"X",IF(COUNTIF(G25:G37,"?")&gt;0,"$","X")))</f>
        <v>X</v>
      </c>
    </row>
    <row r="25" spans="1:7" s="6" customFormat="1" ht="15.75">
      <c r="B25" s="16" t="s">
        <v>57</v>
      </c>
      <c r="C25" s="48" t="s">
        <v>58</v>
      </c>
      <c r="D25" s="45"/>
      <c r="E25" s="40"/>
      <c r="F25" s="40"/>
      <c r="G25" s="40"/>
    </row>
    <row r="26" spans="1:7" s="6" customFormat="1" ht="45">
      <c r="B26" s="16" t="s">
        <v>60</v>
      </c>
      <c r="C26" s="49" t="s">
        <v>59</v>
      </c>
      <c r="D26" s="45"/>
      <c r="E26" s="40"/>
      <c r="F26" s="40"/>
      <c r="G26" s="40"/>
    </row>
    <row r="27" spans="1:7" s="6" customFormat="1" ht="39" customHeight="1">
      <c r="B27" s="16" t="s">
        <v>61</v>
      </c>
      <c r="C27" s="49" t="s">
        <v>64</v>
      </c>
      <c r="D27" s="45"/>
      <c r="E27" s="40"/>
      <c r="F27" s="40"/>
      <c r="G27" s="40"/>
    </row>
    <row r="28" spans="1:7" s="6" customFormat="1" ht="30">
      <c r="B28" s="16" t="s">
        <v>62</v>
      </c>
      <c r="C28" s="49" t="s">
        <v>19</v>
      </c>
      <c r="D28" s="45"/>
      <c r="E28" s="40"/>
      <c r="F28" s="40"/>
      <c r="G28" s="40"/>
    </row>
    <row r="29" spans="1:7" s="6" customFormat="1" ht="30.75" customHeight="1">
      <c r="B29" s="16" t="s">
        <v>63</v>
      </c>
      <c r="C29" s="49" t="s">
        <v>87</v>
      </c>
      <c r="D29" s="45"/>
      <c r="E29" s="40"/>
      <c r="F29" s="40"/>
      <c r="G29" s="40"/>
    </row>
    <row r="30" spans="1:7" s="6" customFormat="1" ht="49.5" customHeight="1">
      <c r="B30" s="16" t="s">
        <v>65</v>
      </c>
      <c r="C30" s="49" t="s">
        <v>88</v>
      </c>
      <c r="D30" s="45"/>
      <c r="E30" s="40"/>
      <c r="F30" s="40"/>
      <c r="G30" s="40"/>
    </row>
    <row r="31" spans="1:7" s="6" customFormat="1" ht="30">
      <c r="B31" s="16" t="s">
        <v>66</v>
      </c>
      <c r="C31" s="49" t="s">
        <v>89</v>
      </c>
      <c r="D31" s="45"/>
      <c r="E31" s="40"/>
      <c r="F31" s="40"/>
      <c r="G31" s="40"/>
    </row>
    <row r="32" spans="1:7" s="6" customFormat="1" ht="30">
      <c r="B32" s="16">
        <v>6.8</v>
      </c>
      <c r="C32" s="49" t="s">
        <v>90</v>
      </c>
      <c r="D32" s="45"/>
      <c r="E32" s="40"/>
      <c r="F32" s="40"/>
      <c r="G32" s="40"/>
    </row>
    <row r="33" spans="2:8" s="6" customFormat="1" ht="15.75">
      <c r="B33" s="16">
        <v>6.9</v>
      </c>
      <c r="C33" s="50" t="s">
        <v>111</v>
      </c>
      <c r="D33" s="45"/>
      <c r="E33" s="40"/>
      <c r="F33" s="40"/>
      <c r="G33" s="40"/>
    </row>
    <row r="34" spans="2:8" s="6" customFormat="1" ht="15.75">
      <c r="B34" s="16" t="s">
        <v>67</v>
      </c>
      <c r="C34" s="50" t="s">
        <v>112</v>
      </c>
      <c r="D34" s="45"/>
      <c r="E34" s="40"/>
      <c r="F34" s="40"/>
      <c r="G34" s="40"/>
    </row>
    <row r="35" spans="2:8" s="6" customFormat="1" ht="15.75">
      <c r="B35" s="16">
        <v>6.11</v>
      </c>
      <c r="C35" s="49" t="s">
        <v>113</v>
      </c>
      <c r="D35" s="45"/>
      <c r="E35" s="40"/>
      <c r="F35" s="40"/>
      <c r="G35" s="40"/>
    </row>
    <row r="36" spans="2:8" s="6" customFormat="1" ht="15.75">
      <c r="B36" s="16">
        <v>6.12</v>
      </c>
      <c r="C36" s="49" t="s">
        <v>114</v>
      </c>
      <c r="D36" s="45"/>
      <c r="E36" s="40"/>
      <c r="F36" s="40"/>
      <c r="G36" s="40"/>
    </row>
    <row r="37" spans="2:8" s="6" customFormat="1" ht="30">
      <c r="B37" s="16">
        <v>6.13</v>
      </c>
      <c r="C37" s="49" t="s">
        <v>91</v>
      </c>
      <c r="D37" s="45"/>
      <c r="E37" s="40"/>
      <c r="F37" s="40"/>
      <c r="G37" s="40"/>
    </row>
    <row r="38" spans="2:8" s="6" customFormat="1" ht="15.75">
      <c r="B38" s="16">
        <v>6.14</v>
      </c>
      <c r="C38" s="49" t="s">
        <v>23</v>
      </c>
      <c r="D38" s="153"/>
      <c r="E38" s="40"/>
      <c r="F38" s="40"/>
      <c r="G38" s="40"/>
    </row>
    <row r="39" spans="2:8" ht="30">
      <c r="B39" s="16">
        <v>6.15</v>
      </c>
      <c r="C39" s="49" t="s">
        <v>24</v>
      </c>
      <c r="D39" s="40"/>
      <c r="E39" s="40"/>
      <c r="F39" s="40"/>
      <c r="G39" s="40"/>
      <c r="H39" s="6"/>
    </row>
    <row r="40" spans="2:8" ht="15.75">
      <c r="B40" s="16">
        <v>6.16</v>
      </c>
      <c r="C40" s="49" t="s">
        <v>25</v>
      </c>
      <c r="D40" s="45"/>
      <c r="E40" s="40"/>
      <c r="F40" s="40"/>
      <c r="G40" s="40"/>
      <c r="H40" s="6"/>
    </row>
    <row r="41" spans="2:8" ht="45">
      <c r="B41" s="16">
        <v>6.17</v>
      </c>
      <c r="C41" s="49" t="s">
        <v>26</v>
      </c>
      <c r="D41" s="45"/>
      <c r="E41" s="40"/>
      <c r="F41" s="40"/>
      <c r="G41" s="40"/>
      <c r="H41" s="6"/>
    </row>
    <row r="42" spans="2:8" ht="36" customHeight="1">
      <c r="B42" s="16">
        <v>6.2</v>
      </c>
      <c r="C42" s="154" t="s">
        <v>92</v>
      </c>
      <c r="D42" s="45"/>
      <c r="E42" s="40"/>
      <c r="F42" s="40"/>
      <c r="G42" s="40"/>
      <c r="H42" s="6"/>
    </row>
  </sheetData>
  <sortState ref="B26:G46">
    <sortCondition ref="B26"/>
  </sortState>
  <mergeCells count="2">
    <mergeCell ref="C2:C3"/>
    <mergeCell ref="B23:C23"/>
  </mergeCells>
  <conditionalFormatting sqref="D8:G8 D14:G14 D23:G24">
    <cfRule type="containsText" dxfId="47" priority="110" operator="containsText" text="ל.ר.">
      <formula>NOT(ISERROR(SEARCH("ל.ר.",D8)))</formula>
    </cfRule>
    <cfRule type="containsText" dxfId="46" priority="111" operator="containsText" text="$">
      <formula>NOT(ISERROR(SEARCH("$",D8)))</formula>
    </cfRule>
    <cfRule type="containsText" dxfId="45" priority="112" operator="containsText" text="X">
      <formula>NOT(ISERROR(SEARCH("X",D8)))</formula>
    </cfRule>
    <cfRule type="containsText" dxfId="44" priority="113" operator="containsText" text="V">
      <formula>NOT(ISERROR(SEARCH("V",D8)))</formula>
    </cfRule>
  </conditionalFormatting>
  <conditionalFormatting sqref="D15:G15">
    <cfRule type="containsText" dxfId="43" priority="58" operator="containsText" text="ל.ר.">
      <formula>NOT(ISERROR(SEARCH("ל.ר.",D15)))</formula>
    </cfRule>
    <cfRule type="containsText" dxfId="42" priority="59" operator="containsText" text="$">
      <formula>NOT(ISERROR(SEARCH("$",D15)))</formula>
    </cfRule>
    <cfRule type="containsText" dxfId="41" priority="60" operator="containsText" text="X">
      <formula>NOT(ISERROR(SEARCH("X",D15)))</formula>
    </cfRule>
    <cfRule type="containsText" dxfId="40" priority="61" operator="containsText" text="V">
      <formula>NOT(ISERROR(SEARCH("V",D15)))</formula>
    </cfRule>
  </conditionalFormatting>
  <conditionalFormatting sqref="D17:G17">
    <cfRule type="containsText" dxfId="39" priority="50" operator="containsText" text="ל.ר.">
      <formula>NOT(ISERROR(SEARCH("ל.ר.",D17)))</formula>
    </cfRule>
    <cfRule type="containsText" dxfId="38" priority="51" operator="containsText" text="$">
      <formula>NOT(ISERROR(SEARCH("$",D17)))</formula>
    </cfRule>
    <cfRule type="containsText" dxfId="37" priority="52" operator="containsText" text="X">
      <formula>NOT(ISERROR(SEARCH("X",D17)))</formula>
    </cfRule>
    <cfRule type="containsText" dxfId="36" priority="53" operator="containsText" text="V">
      <formula>NOT(ISERROR(SEARCH("V",D17)))</formula>
    </cfRule>
  </conditionalFormatting>
  <conditionalFormatting sqref="D9:D13 E25:G32 D26:D32 D33:G42">
    <cfRule type="containsText" dxfId="35" priority="23" stopIfTrue="1" operator="containsText" text="V">
      <formula>NOT(ISERROR(SEARCH("V",D9)))</formula>
    </cfRule>
    <cfRule type="containsText" dxfId="34" priority="24" stopIfTrue="1" operator="containsText" text="X">
      <formula>NOT(ISERROR(SEARCH("X",D9)))</formula>
    </cfRule>
    <cfRule type="notContainsBlanks" dxfId="33" priority="25" stopIfTrue="1">
      <formula>LEN(TRIM(D9))&gt;0</formula>
    </cfRule>
  </conditionalFormatting>
  <conditionalFormatting sqref="E13:F13">
    <cfRule type="containsText" dxfId="32" priority="44" stopIfTrue="1" operator="containsText" text="V">
      <formula>NOT(ISERROR(SEARCH("V",E13)))</formula>
    </cfRule>
    <cfRule type="containsText" dxfId="31" priority="45" stopIfTrue="1" operator="containsText" text="X">
      <formula>NOT(ISERROR(SEARCH("X",E13)))</formula>
    </cfRule>
    <cfRule type="notContainsBlanks" dxfId="30" priority="46" stopIfTrue="1">
      <formula>LEN(TRIM(E13))&gt;0</formula>
    </cfRule>
  </conditionalFormatting>
  <conditionalFormatting sqref="E9:G9 F10:G11 E10:E12">
    <cfRule type="containsText" dxfId="29" priority="41" stopIfTrue="1" operator="containsText" text="V">
      <formula>NOT(ISERROR(SEARCH("V",E9)))</formula>
    </cfRule>
    <cfRule type="containsText" dxfId="28" priority="42" stopIfTrue="1" operator="containsText" text="X">
      <formula>NOT(ISERROR(SEARCH("X",E9)))</formula>
    </cfRule>
    <cfRule type="notContainsBlanks" dxfId="27" priority="43" stopIfTrue="1">
      <formula>LEN(TRIM(E9))&gt;0</formula>
    </cfRule>
  </conditionalFormatting>
  <conditionalFormatting sqref="D16">
    <cfRule type="containsText" dxfId="26" priority="38" stopIfTrue="1" operator="containsText" text="V">
      <formula>NOT(ISERROR(SEARCH("V",D16)))</formula>
    </cfRule>
    <cfRule type="containsText" dxfId="25" priority="39" stopIfTrue="1" operator="containsText" text="X">
      <formula>NOT(ISERROR(SEARCH("X",D16)))</formula>
    </cfRule>
    <cfRule type="notContainsBlanks" dxfId="24" priority="40" stopIfTrue="1">
      <formula>LEN(TRIM(D16))&gt;0</formula>
    </cfRule>
  </conditionalFormatting>
  <conditionalFormatting sqref="E16:G16">
    <cfRule type="containsText" dxfId="23" priority="35" stopIfTrue="1" operator="containsText" text="V">
      <formula>NOT(ISERROR(SEARCH("V",E16)))</formula>
    </cfRule>
    <cfRule type="containsText" dxfId="22" priority="36" stopIfTrue="1" operator="containsText" text="X">
      <formula>NOT(ISERROR(SEARCH("X",E16)))</formula>
    </cfRule>
    <cfRule type="notContainsBlanks" dxfId="21" priority="37" stopIfTrue="1">
      <formula>LEN(TRIM(E16))&gt;0</formula>
    </cfRule>
  </conditionalFormatting>
  <conditionalFormatting sqref="D18:D19 E19:F19 E21:F21 D21:D22">
    <cfRule type="containsText" dxfId="20" priority="32" stopIfTrue="1" operator="containsText" text="V">
      <formula>NOT(ISERROR(SEARCH("V",D18)))</formula>
    </cfRule>
    <cfRule type="containsText" dxfId="19" priority="33" stopIfTrue="1" operator="containsText" text="X">
      <formula>NOT(ISERROR(SEARCH("X",D18)))</formula>
    </cfRule>
    <cfRule type="notContainsBlanks" dxfId="18" priority="34" stopIfTrue="1">
      <formula>LEN(TRIM(D18))&gt;0</formula>
    </cfRule>
  </conditionalFormatting>
  <conditionalFormatting sqref="E22:G22 G19 E18:G18 G21">
    <cfRule type="containsText" dxfId="17" priority="29" stopIfTrue="1" operator="containsText" text="V">
      <formula>NOT(ISERROR(SEARCH("V",E18)))</formula>
    </cfRule>
    <cfRule type="containsText" dxfId="16" priority="30" stopIfTrue="1" operator="containsText" text="X">
      <formula>NOT(ISERROR(SEARCH("X",E18)))</formula>
    </cfRule>
    <cfRule type="notContainsBlanks" dxfId="15" priority="31" stopIfTrue="1">
      <formula>LEN(TRIM(E18))&gt;0</formula>
    </cfRule>
  </conditionalFormatting>
  <conditionalFormatting sqref="D25">
    <cfRule type="containsText" dxfId="14" priority="26" stopIfTrue="1" operator="containsText" text="V">
      <formula>NOT(ISERROR(SEARCH("V",D25)))</formula>
    </cfRule>
    <cfRule type="containsText" dxfId="13" priority="27" stopIfTrue="1" operator="containsText" text="X">
      <formula>NOT(ISERROR(SEARCH("X",D25)))</formula>
    </cfRule>
    <cfRule type="notContainsBlanks" dxfId="12" priority="28" stopIfTrue="1">
      <formula>LEN(TRIM(D25))&gt;0</formula>
    </cfRule>
  </conditionalFormatting>
  <conditionalFormatting sqref="F12:G12">
    <cfRule type="containsText" dxfId="11" priority="20" stopIfTrue="1" operator="containsText" text="V">
      <formula>NOT(ISERROR(SEARCH("V",F12)))</formula>
    </cfRule>
    <cfRule type="containsText" dxfId="10" priority="21" stopIfTrue="1" operator="containsText" text="X">
      <formula>NOT(ISERROR(SEARCH("X",F12)))</formula>
    </cfRule>
    <cfRule type="notContainsBlanks" dxfId="9" priority="22" stopIfTrue="1">
      <formula>LEN(TRIM(F12))&gt;0</formula>
    </cfRule>
  </conditionalFormatting>
  <conditionalFormatting sqref="G13">
    <cfRule type="containsText" dxfId="8" priority="14" stopIfTrue="1" operator="containsText" text="V">
      <formula>NOT(ISERROR(SEARCH("V",G13)))</formula>
    </cfRule>
    <cfRule type="containsText" dxfId="7" priority="15" stopIfTrue="1" operator="containsText" text="X">
      <formula>NOT(ISERROR(SEARCH("X",G13)))</formula>
    </cfRule>
    <cfRule type="notContainsBlanks" dxfId="6" priority="16" stopIfTrue="1">
      <formula>LEN(TRIM(G13))&gt;0</formula>
    </cfRule>
  </conditionalFormatting>
  <conditionalFormatting sqref="D20:G20">
    <cfRule type="containsText" dxfId="5" priority="1" operator="containsText" text="ל.ר.">
      <formula>NOT(ISERROR(SEARCH("ל.ר.",D20)))</formula>
    </cfRule>
    <cfRule type="containsText" dxfId="4" priority="2" operator="containsText" text="$">
      <formula>NOT(ISERROR(SEARCH("$",D20)))</formula>
    </cfRule>
    <cfRule type="containsText" dxfId="3" priority="3" operator="containsText" text="X">
      <formula>NOT(ISERROR(SEARCH("X",D20)))</formula>
    </cfRule>
    <cfRule type="containsText" dxfId="2" priority="4" operator="containsText" text="V">
      <formula>NOT(ISERROR(SEARCH("V",D20)))</formula>
    </cfRule>
  </conditionalFormatting>
  <dataValidations count="1">
    <dataValidation type="list" allowBlank="1" showInputMessage="1" showErrorMessage="1" sqref="F17:G17">
      <formula1>#REF!</formula1>
    </dataValidation>
  </dataValidations>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17"/>
  <sheetViews>
    <sheetView rightToLeft="1" tabSelected="1" topLeftCell="A7" zoomScale="80" zoomScaleNormal="80" workbookViewId="0">
      <selection activeCell="G9" sqref="G9"/>
    </sheetView>
  </sheetViews>
  <sheetFormatPr defaultRowHeight="14.25"/>
  <cols>
    <col min="1" max="1" width="13.5" customWidth="1"/>
    <col min="2" max="2" width="12.75" customWidth="1"/>
    <col min="3" max="3" width="77.75" customWidth="1"/>
    <col min="4" max="4" width="13.5" customWidth="1"/>
    <col min="5" max="5" width="18.75" customWidth="1"/>
    <col min="6" max="6" width="10.125" customWidth="1"/>
    <col min="7" max="7" width="18.5" customWidth="1"/>
    <col min="8" max="8" width="10.5" bestFit="1" customWidth="1"/>
    <col min="9" max="9" width="11.25" hidden="1" customWidth="1"/>
    <col min="10" max="10" width="9.25" hidden="1" customWidth="1"/>
    <col min="11" max="11" width="11.75" hidden="1" customWidth="1"/>
    <col min="12" max="12" width="0" hidden="1" customWidth="1"/>
  </cols>
  <sheetData>
    <row r="1" spans="1:60" ht="47.25" customHeight="1">
      <c r="A1" s="30"/>
      <c r="B1" s="192" t="s">
        <v>28</v>
      </c>
      <c r="C1" s="173"/>
      <c r="D1" s="141" t="s">
        <v>29</v>
      </c>
      <c r="E1" s="172">
        <v>1</v>
      </c>
      <c r="F1" s="173"/>
      <c r="G1" s="172">
        <v>2</v>
      </c>
      <c r="H1" s="173"/>
      <c r="I1" s="172">
        <v>3</v>
      </c>
      <c r="J1" s="173"/>
      <c r="K1" s="172">
        <v>4</v>
      </c>
      <c r="L1" s="173"/>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row>
    <row r="2" spans="1:60" ht="62.25" customHeight="1" thickBot="1">
      <c r="A2" s="19"/>
      <c r="B2" s="193"/>
      <c r="C2" s="194"/>
      <c r="D2" s="142" t="s">
        <v>30</v>
      </c>
      <c r="E2" s="174">
        <f>'תנאי-סף'!D3</f>
        <v>0</v>
      </c>
      <c r="F2" s="175"/>
      <c r="G2" s="174">
        <f>'תנאי-סף'!E3</f>
        <v>0</v>
      </c>
      <c r="H2" s="175"/>
      <c r="I2" s="174"/>
      <c r="J2" s="175"/>
      <c r="K2" s="174"/>
      <c r="L2" s="175"/>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row>
    <row r="3" spans="1:60" ht="34.5" customHeight="1" thickBot="1">
      <c r="A3" s="140" t="s">
        <v>27</v>
      </c>
      <c r="B3" s="195"/>
      <c r="C3" s="196"/>
      <c r="D3" s="143" t="s">
        <v>6</v>
      </c>
      <c r="E3" s="38" t="s">
        <v>20</v>
      </c>
      <c r="F3" s="39" t="s">
        <v>7</v>
      </c>
      <c r="G3" s="38" t="s">
        <v>16</v>
      </c>
      <c r="H3" s="39" t="s">
        <v>7</v>
      </c>
      <c r="I3" s="38" t="s">
        <v>16</v>
      </c>
      <c r="J3" s="39" t="s">
        <v>7</v>
      </c>
      <c r="K3" s="38" t="s">
        <v>16</v>
      </c>
      <c r="L3" s="39" t="s">
        <v>7</v>
      </c>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row>
    <row r="4" spans="1:60" ht="49.5" customHeight="1" thickBot="1">
      <c r="A4" s="148" t="s">
        <v>93</v>
      </c>
      <c r="B4" s="197" t="s">
        <v>75</v>
      </c>
      <c r="C4" s="198"/>
      <c r="D4" s="36">
        <v>0.5</v>
      </c>
      <c r="E4" s="144" t="s">
        <v>76</v>
      </c>
      <c r="F4" s="157">
        <f>SUMPRODUCT('תכנית המחקר המוצעת'!D12,D4)</f>
        <v>0</v>
      </c>
      <c r="G4" s="144" t="s">
        <v>76</v>
      </c>
      <c r="H4" s="157">
        <f>SUMPRODUCT('תכנית המחקר המוצעת'!F12,D4)</f>
        <v>0</v>
      </c>
      <c r="I4" s="144" t="s">
        <v>76</v>
      </c>
      <c r="J4" s="75">
        <f>SUMPRODUCT('תכנית המחקר המוצעת'!H12,H4)</f>
        <v>0</v>
      </c>
      <c r="K4" s="144" t="s">
        <v>76</v>
      </c>
      <c r="L4" s="75">
        <f>SUMPRODUCT('תכנית המחקר המוצעת'!J12,J4)</f>
        <v>0</v>
      </c>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row>
    <row r="5" spans="1:60" ht="25.5" customHeight="1" thickBot="1">
      <c r="A5" s="152" t="s">
        <v>94</v>
      </c>
      <c r="B5" s="197" t="s">
        <v>95</v>
      </c>
      <c r="C5" s="198"/>
      <c r="D5" s="79">
        <f>SUM(D6:D6)</f>
        <v>0.15</v>
      </c>
      <c r="E5" s="74"/>
      <c r="F5" s="157">
        <f>SUM(F6:F6)</f>
        <v>0</v>
      </c>
      <c r="G5" s="74"/>
      <c r="H5" s="157">
        <f>SUM(H6:H6)</f>
        <v>0</v>
      </c>
      <c r="I5" s="74"/>
      <c r="J5" s="75">
        <f>SUM(J6:J6)</f>
        <v>0</v>
      </c>
      <c r="K5" s="74"/>
      <c r="L5" s="75">
        <f>SUM(L6:L6)</f>
        <v>0</v>
      </c>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row>
    <row r="6" spans="1:60" s="8" customFormat="1" ht="67.5" customHeight="1" thickBot="1">
      <c r="A6" s="149" t="s">
        <v>96</v>
      </c>
      <c r="B6" s="185" t="s">
        <v>121</v>
      </c>
      <c r="C6" s="186"/>
      <c r="D6" s="76">
        <v>0.15</v>
      </c>
      <c r="E6" s="163">
        <v>2</v>
      </c>
      <c r="F6" s="164">
        <f>IFERROR(MIN(3*E6-6,15),0)</f>
        <v>0</v>
      </c>
      <c r="G6" s="163">
        <v>2</v>
      </c>
      <c r="H6" s="164">
        <f>IFERROR(MIN(3*G6-6,15),0)</f>
        <v>0</v>
      </c>
      <c r="I6" s="68"/>
      <c r="J6" s="69">
        <f t="shared" ref="J6" si="0">IFERROR(MIN(2.5*I6,10),0)</f>
        <v>0</v>
      </c>
      <c r="K6" s="68"/>
      <c r="L6" s="69">
        <f t="shared" ref="L6" si="1">IFERROR(MIN(2.5*K6,10),0)</f>
        <v>0</v>
      </c>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row>
    <row r="7" spans="1:60" ht="27.75" customHeight="1" thickBot="1">
      <c r="A7" s="147" t="s">
        <v>97</v>
      </c>
      <c r="B7" s="178" t="s">
        <v>77</v>
      </c>
      <c r="C7" s="179"/>
      <c r="D7" s="79">
        <f>SUM(D8:D9)</f>
        <v>0.2</v>
      </c>
      <c r="E7" s="72"/>
      <c r="F7" s="158">
        <f>SUM(F8:F9)</f>
        <v>0</v>
      </c>
      <c r="G7" s="72"/>
      <c r="H7" s="158">
        <f>SUM(H8:H9)</f>
        <v>0</v>
      </c>
      <c r="I7" s="72"/>
      <c r="J7" s="73">
        <f>SUM(J8:J14)</f>
        <v>10</v>
      </c>
      <c r="K7" s="72"/>
      <c r="L7" s="73">
        <f>SUM(L8:L14)</f>
        <v>10</v>
      </c>
      <c r="M7" s="18"/>
      <c r="N7" s="18"/>
      <c r="O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row>
    <row r="8" spans="1:60" ht="45.75" customHeight="1">
      <c r="A8" s="149" t="s">
        <v>98</v>
      </c>
      <c r="B8" s="180" t="s">
        <v>78</v>
      </c>
      <c r="C8" s="181"/>
      <c r="D8" s="77">
        <v>0.05</v>
      </c>
      <c r="E8" s="37" t="s">
        <v>82</v>
      </c>
      <c r="F8" s="70">
        <f>IF(E8="בעל תואר שלישי",5,0)</f>
        <v>0</v>
      </c>
      <c r="G8" s="37" t="s">
        <v>82</v>
      </c>
      <c r="H8" s="70">
        <f>IF(G8="בעל תואר שלישי",5,0)</f>
        <v>0</v>
      </c>
      <c r="I8" s="37"/>
      <c r="J8" s="70">
        <f t="shared" ref="J8" si="2">IF(I8="בעל תואר שלישי",5,0)</f>
        <v>0</v>
      </c>
      <c r="K8" s="37"/>
      <c r="L8" s="70">
        <f t="shared" ref="L8" si="3">IF(K8="בעל תואר שלישי",5,0)</f>
        <v>0</v>
      </c>
      <c r="M8" s="18"/>
      <c r="N8" s="18"/>
      <c r="O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row>
    <row r="9" spans="1:60" ht="108" customHeight="1" thickBot="1">
      <c r="A9" s="149" t="s">
        <v>99</v>
      </c>
      <c r="B9" s="182" t="s">
        <v>125</v>
      </c>
      <c r="C9" s="183"/>
      <c r="D9" s="78">
        <v>0.15</v>
      </c>
      <c r="E9" s="32" t="s">
        <v>126</v>
      </c>
      <c r="F9" s="71"/>
      <c r="G9" s="32" t="s">
        <v>126</v>
      </c>
      <c r="H9" s="71"/>
      <c r="I9" s="32">
        <v>5</v>
      </c>
      <c r="J9" s="71">
        <f t="shared" ref="J9" si="4">IFERROR(MIN(2.5*I9,10),0)</f>
        <v>10</v>
      </c>
      <c r="K9" s="32">
        <v>6</v>
      </c>
      <c r="L9" s="71">
        <f t="shared" ref="L9" si="5">IFERROR(MIN(2.5*K9,10),0)</f>
        <v>10</v>
      </c>
      <c r="M9" s="18"/>
      <c r="N9" s="18"/>
      <c r="O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row>
    <row r="10" spans="1:60" ht="33.75" customHeight="1" thickBot="1">
      <c r="A10" s="147" t="s">
        <v>100</v>
      </c>
      <c r="B10" s="184" t="s">
        <v>81</v>
      </c>
      <c r="C10" s="184"/>
      <c r="D10" s="79">
        <f>SUM(D11:D14)</f>
        <v>0.15000000000000002</v>
      </c>
      <c r="E10" s="124"/>
      <c r="F10" s="158">
        <f>SUM(F11:F14)</f>
        <v>0</v>
      </c>
      <c r="G10" s="124"/>
      <c r="H10" s="158">
        <f>SUM(H11:H14)</f>
        <v>0</v>
      </c>
      <c r="I10" s="72"/>
      <c r="J10" s="73">
        <f>SUM(J11:J12)</f>
        <v>0</v>
      </c>
      <c r="K10" s="72"/>
      <c r="L10" s="73">
        <f>SUM(L11:L12)</f>
        <v>0</v>
      </c>
      <c r="M10" s="18"/>
      <c r="N10" s="18"/>
      <c r="O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row>
    <row r="11" spans="1:60" ht="63.75" customHeight="1">
      <c r="A11" s="149" t="s">
        <v>101</v>
      </c>
      <c r="B11" s="185" t="s">
        <v>118</v>
      </c>
      <c r="C11" s="186"/>
      <c r="D11" s="77">
        <v>0.03</v>
      </c>
      <c r="E11" s="37"/>
      <c r="F11" s="71">
        <f>IF(E11="חוקר נוסף אחד",1,IF(E11="שני חוקרים נוספים",2,0))</f>
        <v>0</v>
      </c>
      <c r="G11" s="37"/>
      <c r="H11" s="71">
        <f>IF(G11="חוקר נוסף אחד",1,IF(G11="שני חוקרים נוספים",2,0))</f>
        <v>0</v>
      </c>
      <c r="I11" s="37"/>
      <c r="J11" s="70">
        <f t="shared" ref="J11" si="6">I11*1.5</f>
        <v>0</v>
      </c>
      <c r="K11" s="37"/>
      <c r="L11" s="70">
        <f t="shared" ref="L11" si="7">K11*1.5</f>
        <v>0</v>
      </c>
      <c r="M11" s="18"/>
      <c r="N11" s="18"/>
      <c r="O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row>
    <row r="12" spans="1:60" ht="135" customHeight="1">
      <c r="A12" s="149" t="s">
        <v>102</v>
      </c>
      <c r="B12" s="185" t="s">
        <v>124</v>
      </c>
      <c r="C12" s="186"/>
      <c r="D12" s="77">
        <v>0.03</v>
      </c>
      <c r="E12" s="37"/>
      <c r="F12" s="71"/>
      <c r="G12" s="37"/>
      <c r="H12" s="71"/>
      <c r="I12" s="37"/>
      <c r="J12" s="70">
        <f t="shared" ref="J12" si="8">IF(I12="תואר שלישי",3, IF(I12="לומד לתואר שלישי",2, IF(I12="תואר שני",1,0)))</f>
        <v>0</v>
      </c>
      <c r="K12" s="37"/>
      <c r="L12" s="70">
        <f t="shared" ref="L12" si="9">IF(K12="תואר שלישי",3, IF(K12="לומד לתואר שלישי",2, IF(K12="תואר שני",1,0)))</f>
        <v>0</v>
      </c>
      <c r="M12" s="18"/>
      <c r="N12" s="18"/>
      <c r="O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row>
    <row r="13" spans="1:60" ht="117" customHeight="1">
      <c r="A13" s="149" t="s">
        <v>103</v>
      </c>
      <c r="B13" s="180" t="s">
        <v>120</v>
      </c>
      <c r="C13" s="181"/>
      <c r="D13" s="77">
        <v>0.04</v>
      </c>
      <c r="E13" s="32"/>
      <c r="F13" s="151"/>
      <c r="G13" s="37"/>
      <c r="H13" s="70"/>
      <c r="I13" s="165"/>
      <c r="J13" s="166"/>
      <c r="K13" s="167"/>
      <c r="L13" s="166"/>
      <c r="M13" s="18"/>
      <c r="N13" s="18"/>
      <c r="O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row>
    <row r="14" spans="1:60" ht="56.25" customHeight="1" thickBot="1">
      <c r="A14" s="149" t="s">
        <v>119</v>
      </c>
      <c r="B14" s="182" t="s">
        <v>104</v>
      </c>
      <c r="C14" s="187"/>
      <c r="D14" s="156">
        <v>0.05</v>
      </c>
      <c r="E14" s="32"/>
      <c r="F14" s="151">
        <f>E14</f>
        <v>0</v>
      </c>
      <c r="G14" s="32"/>
      <c r="H14" s="151">
        <f>G14</f>
        <v>0</v>
      </c>
      <c r="I14" s="155"/>
      <c r="J14" s="150">
        <f t="shared" ref="J14" si="10">I14</f>
        <v>0</v>
      </c>
      <c r="K14" s="35"/>
      <c r="L14" s="150">
        <f t="shared" ref="L14" si="11">K14</f>
        <v>0</v>
      </c>
      <c r="M14" s="18"/>
      <c r="N14" s="18"/>
      <c r="O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row>
    <row r="15" spans="1:60" ht="24" customHeight="1" thickBot="1">
      <c r="A15" s="203" t="s">
        <v>79</v>
      </c>
      <c r="B15" s="204"/>
      <c r="C15" s="205"/>
      <c r="D15" s="162">
        <f>SUM(D4+D5+D7+D10)</f>
        <v>1</v>
      </c>
      <c r="E15" s="188">
        <f>SUM(F4+F5+F7+F10)</f>
        <v>0</v>
      </c>
      <c r="F15" s="189"/>
      <c r="G15" s="188">
        <f>SUM(H4+H5+H7+H10)</f>
        <v>0</v>
      </c>
      <c r="H15" s="189"/>
      <c r="I15" s="190" t="e">
        <f>#REF!+#REF!</f>
        <v>#REF!</v>
      </c>
      <c r="J15" s="191"/>
      <c r="K15" s="190" t="e">
        <f>#REF!+#REF!</f>
        <v>#REF!</v>
      </c>
      <c r="L15" s="191"/>
    </row>
    <row r="16" spans="1:60" ht="27.75" customHeight="1" thickBot="1">
      <c r="A16" s="206" t="s">
        <v>105</v>
      </c>
      <c r="B16" s="201" t="s">
        <v>39</v>
      </c>
      <c r="C16" s="202"/>
      <c r="D16" s="51">
        <v>75</v>
      </c>
      <c r="E16" s="176" t="str">
        <f>IF(E15&gt;=$D$16,"V","X")</f>
        <v>X</v>
      </c>
      <c r="F16" s="177"/>
      <c r="G16" s="176" t="str">
        <f>IF(G15&gt;=$D$16,"V","X")</f>
        <v>X</v>
      </c>
      <c r="H16" s="177"/>
      <c r="I16" s="176" t="e">
        <f>IF(I15&gt;=$D$16,"V","X")</f>
        <v>#REF!</v>
      </c>
      <c r="J16" s="177"/>
      <c r="K16" s="176" t="e">
        <f>IF(K15&gt;=$D$16,"V","X")</f>
        <v>#REF!</v>
      </c>
      <c r="L16" s="177"/>
    </row>
    <row r="17" spans="1:8" ht="19.5" thickBot="1">
      <c r="A17" s="207"/>
      <c r="B17" s="199" t="s">
        <v>106</v>
      </c>
      <c r="C17" s="200"/>
      <c r="D17" s="159">
        <v>65</v>
      </c>
      <c r="E17" s="176" t="str">
        <f>IF(E15&gt;=$D$17,"V","X")</f>
        <v>X</v>
      </c>
      <c r="F17" s="177"/>
      <c r="G17" s="176" t="str">
        <f>IF(G15&gt;=$D$17,"V","X")</f>
        <v>X</v>
      </c>
      <c r="H17" s="177"/>
    </row>
  </sheetData>
  <sheetProtection selectLockedCells="1" selectUnlockedCells="1"/>
  <mergeCells count="34">
    <mergeCell ref="B17:C17"/>
    <mergeCell ref="E17:F17"/>
    <mergeCell ref="G17:H17"/>
    <mergeCell ref="B16:C16"/>
    <mergeCell ref="E15:F15"/>
    <mergeCell ref="E16:F16"/>
    <mergeCell ref="A15:C15"/>
    <mergeCell ref="A16:A17"/>
    <mergeCell ref="B6:C6"/>
    <mergeCell ref="B1:C3"/>
    <mergeCell ref="E1:F1"/>
    <mergeCell ref="E2:F2"/>
    <mergeCell ref="B4:C4"/>
    <mergeCell ref="B5:C5"/>
    <mergeCell ref="K16:L16"/>
    <mergeCell ref="B7:C7"/>
    <mergeCell ref="B8:C8"/>
    <mergeCell ref="B9:C9"/>
    <mergeCell ref="B10:C10"/>
    <mergeCell ref="B12:C12"/>
    <mergeCell ref="B11:C11"/>
    <mergeCell ref="B14:C14"/>
    <mergeCell ref="G16:H16"/>
    <mergeCell ref="I16:J16"/>
    <mergeCell ref="G15:H15"/>
    <mergeCell ref="I15:J15"/>
    <mergeCell ref="K15:L15"/>
    <mergeCell ref="B13:C13"/>
    <mergeCell ref="K1:L1"/>
    <mergeCell ref="K2:L2"/>
    <mergeCell ref="I1:J1"/>
    <mergeCell ref="G1:H1"/>
    <mergeCell ref="G2:H2"/>
    <mergeCell ref="I2:J2"/>
  </mergeCells>
  <conditionalFormatting sqref="E16:L16 E17:H17">
    <cfRule type="containsText" dxfId="1" priority="7" operator="containsText" text="X">
      <formula>NOT(ISERROR(SEARCH("X",E16)))</formula>
    </cfRule>
    <cfRule type="containsText" dxfId="0" priority="8" operator="containsText" text="V">
      <formula>NOT(ISERROR(SEARCH("V",E16)))</formula>
    </cfRule>
  </conditionalFormatting>
  <dataValidations count="10">
    <dataValidation operator="lessThanOrEqual" allowBlank="1" showInputMessage="1" showErrorMessage="1" sqref="K7 I7 K10 I10"/>
    <dataValidation type="list" operator="lessThanOrEqual" allowBlank="1" showInputMessage="1" showErrorMessage="1" sqref="I8 K8">
      <formula1>"בעל תואר שלישי, אינו בעל תואר שלישי"</formula1>
    </dataValidation>
    <dataValidation type="whole" allowBlank="1" showInputMessage="1" showErrorMessage="1" sqref="K14 I14 E14 G14">
      <formula1>0</formula1>
      <formula2>5</formula2>
    </dataValidation>
    <dataValidation type="whole" allowBlank="1" showInputMessage="1" showErrorMessage="1" sqref="K11 I11">
      <formula1>0</formula1>
      <formula2>2</formula2>
    </dataValidation>
    <dataValidation type="list" operator="lessThanOrEqual" allowBlank="1" showInputMessage="1" showErrorMessage="1" sqref="K12:K13 I12:I13">
      <formula1>"תואר ראשון, תואר שני, לומד לתואר שלישי, תואר שלישי"</formula1>
    </dataValidation>
    <dataValidation type="whole" allowBlank="1" showInputMessage="1" showErrorMessage="1" sqref="J6 L6">
      <formula1>0</formula1>
      <formula2>10</formula2>
    </dataValidation>
    <dataValidation type="whole" allowBlank="1" showInputMessage="1" showErrorMessage="1" sqref="E6 G6">
      <formula1>2</formula1>
      <formula2>7</formula2>
    </dataValidation>
    <dataValidation type="list" allowBlank="1" showInputMessage="1" showErrorMessage="1" sqref="E8 G8">
      <formula1>"בעל תואר שלישי, אינו בעל תואר שלישי"</formula1>
    </dataValidation>
    <dataValidation type="whole" allowBlank="1" showInputMessage="1" showErrorMessage="1" sqref="K9 I9">
      <formula1>2</formula1>
      <formula2>6</formula2>
    </dataValidation>
    <dataValidation type="list" allowBlank="1" showInputMessage="1" showErrorMessage="1" sqref="E11 G11">
      <formula1>"אין חוקרים נוספים, חוקר נוסף אחד, שני חוקרים נוספים"</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rightToLeft="1" zoomScaleNormal="100" workbookViewId="0">
      <selection activeCell="A12" sqref="A12:B12"/>
    </sheetView>
  </sheetViews>
  <sheetFormatPr defaultRowHeight="14.25"/>
  <cols>
    <col min="2" max="2" width="60.125" customWidth="1"/>
    <col min="3" max="3" width="7.125" customWidth="1"/>
    <col min="4" max="4" width="8.5" customWidth="1"/>
    <col min="5" max="5" width="18.25" customWidth="1"/>
    <col min="6" max="6" width="9.5" customWidth="1"/>
    <col min="7" max="7" width="23.125" customWidth="1"/>
    <col min="8" max="8" width="11.25" hidden="1" customWidth="1"/>
    <col min="9" max="9" width="16.875" hidden="1" customWidth="1"/>
    <col min="10" max="10" width="8.75" hidden="1" customWidth="1"/>
    <col min="11" max="11" width="21.75" hidden="1" customWidth="1"/>
  </cols>
  <sheetData>
    <row r="1" spans="1:11" ht="15" thickBot="1"/>
    <row r="2" spans="1:11" ht="16.5" thickBot="1">
      <c r="A2" s="30"/>
      <c r="B2" s="57"/>
      <c r="C2" s="57"/>
      <c r="D2" s="208" t="s">
        <v>34</v>
      </c>
      <c r="E2" s="209"/>
      <c r="F2" s="208" t="s">
        <v>35</v>
      </c>
      <c r="G2" s="209"/>
      <c r="H2" s="208" t="s">
        <v>36</v>
      </c>
      <c r="I2" s="209"/>
      <c r="J2" s="208" t="s">
        <v>37</v>
      </c>
      <c r="K2" s="209"/>
    </row>
    <row r="3" spans="1:11" ht="14.25" customHeight="1">
      <c r="A3" s="222" t="s">
        <v>72</v>
      </c>
      <c r="B3" s="222"/>
      <c r="C3" s="218" t="s">
        <v>5</v>
      </c>
      <c r="D3" s="210">
        <f>'תנאי-סף'!D3</f>
        <v>0</v>
      </c>
      <c r="E3" s="211"/>
      <c r="F3" s="210">
        <f>'תנאי-סף'!E3</f>
        <v>0</v>
      </c>
      <c r="G3" s="211"/>
      <c r="H3" s="214">
        <f>'תנאי-סף'!F3</f>
        <v>0</v>
      </c>
      <c r="I3" s="215"/>
      <c r="J3" s="210"/>
      <c r="K3" s="211"/>
    </row>
    <row r="4" spans="1:11" ht="33" customHeight="1">
      <c r="A4" s="222"/>
      <c r="B4" s="222"/>
      <c r="C4" s="219"/>
      <c r="D4" s="212"/>
      <c r="E4" s="213"/>
      <c r="F4" s="212"/>
      <c r="G4" s="213"/>
      <c r="H4" s="216"/>
      <c r="I4" s="217"/>
      <c r="J4" s="212"/>
      <c r="K4" s="213"/>
    </row>
    <row r="5" spans="1:11" ht="81.75" customHeight="1" thickBot="1">
      <c r="A5" s="224" t="s">
        <v>73</v>
      </c>
      <c r="B5" s="225"/>
      <c r="C5" s="61"/>
      <c r="D5" s="62" t="s">
        <v>41</v>
      </c>
      <c r="E5" s="63" t="s">
        <v>42</v>
      </c>
      <c r="F5" s="62" t="s">
        <v>41</v>
      </c>
      <c r="G5" s="63" t="s">
        <v>42</v>
      </c>
      <c r="H5" s="62" t="s">
        <v>41</v>
      </c>
      <c r="I5" s="63" t="s">
        <v>42</v>
      </c>
      <c r="J5" s="67" t="s">
        <v>41</v>
      </c>
      <c r="K5" s="63" t="s">
        <v>42</v>
      </c>
    </row>
    <row r="6" spans="1:11" ht="49.5" customHeight="1">
      <c r="A6" s="223" t="s">
        <v>38</v>
      </c>
      <c r="B6" s="83" t="s">
        <v>122</v>
      </c>
      <c r="C6" s="58">
        <v>0.1</v>
      </c>
      <c r="D6" s="80"/>
      <c r="E6" s="81"/>
      <c r="F6" s="56"/>
      <c r="G6" s="81"/>
      <c r="H6" s="66"/>
      <c r="I6" s="64"/>
      <c r="J6" s="56"/>
      <c r="K6" s="81"/>
    </row>
    <row r="7" spans="1:11" ht="35.25" customHeight="1">
      <c r="A7" s="223"/>
      <c r="B7" s="83" t="s">
        <v>115</v>
      </c>
      <c r="C7" s="59">
        <v>0.3</v>
      </c>
      <c r="D7" s="55"/>
      <c r="E7" s="82"/>
      <c r="F7" s="55"/>
      <c r="G7" s="82"/>
      <c r="H7" s="34"/>
      <c r="I7" s="65"/>
      <c r="J7" s="55"/>
      <c r="K7" s="82"/>
    </row>
    <row r="8" spans="1:11" ht="25.5" customHeight="1">
      <c r="A8" s="223"/>
      <c r="B8" s="60" t="s">
        <v>116</v>
      </c>
      <c r="C8" s="59">
        <v>0.3</v>
      </c>
      <c r="D8" s="55"/>
      <c r="E8" s="82"/>
      <c r="F8" s="55"/>
      <c r="G8" s="82"/>
      <c r="H8" s="34"/>
      <c r="I8" s="65"/>
      <c r="J8" s="55"/>
      <c r="K8" s="82"/>
    </row>
    <row r="9" spans="1:11" ht="24.75" customHeight="1">
      <c r="A9" s="223"/>
      <c r="B9" s="60" t="s">
        <v>74</v>
      </c>
      <c r="C9" s="59">
        <v>0.1</v>
      </c>
      <c r="D9" s="55"/>
      <c r="E9" s="82"/>
      <c r="F9" s="55"/>
      <c r="G9" s="82"/>
      <c r="H9" s="34"/>
      <c r="I9" s="65"/>
      <c r="J9" s="55"/>
      <c r="K9" s="82"/>
    </row>
    <row r="10" spans="1:11" ht="28.5" customHeight="1">
      <c r="A10" s="223"/>
      <c r="B10" s="60" t="s">
        <v>117</v>
      </c>
      <c r="C10" s="59">
        <v>0.1</v>
      </c>
      <c r="D10" s="118"/>
      <c r="E10" s="119"/>
      <c r="F10" s="118"/>
      <c r="G10" s="119"/>
      <c r="H10" s="120"/>
      <c r="I10" s="121"/>
      <c r="J10" s="118"/>
      <c r="K10" s="119"/>
    </row>
    <row r="11" spans="1:11" ht="33.75" customHeight="1" thickBot="1">
      <c r="A11" s="223"/>
      <c r="B11" s="60" t="s">
        <v>123</v>
      </c>
      <c r="C11" s="59">
        <v>0.1</v>
      </c>
      <c r="D11" s="118"/>
      <c r="E11" s="119"/>
      <c r="F11" s="118"/>
      <c r="G11" s="119"/>
      <c r="H11" s="120"/>
      <c r="I11" s="121"/>
      <c r="J11" s="118"/>
      <c r="K11" s="119"/>
    </row>
    <row r="12" spans="1:11" ht="16.5" customHeight="1" thickBot="1">
      <c r="A12" s="220" t="s">
        <v>33</v>
      </c>
      <c r="B12" s="221"/>
      <c r="C12" s="33">
        <f>SUM(C6:C11)</f>
        <v>0.99999999999999989</v>
      </c>
      <c r="D12" s="145">
        <f>SUMPRODUCT($C$6:$C$11,D$6:D$11)*10</f>
        <v>0</v>
      </c>
      <c r="E12" s="146"/>
      <c r="F12" s="145">
        <f t="shared" ref="F12" si="0">SUMPRODUCT($C$6:$C$11,F$6:F$11)*10</f>
        <v>0</v>
      </c>
      <c r="G12" s="146"/>
      <c r="H12" s="145">
        <f t="shared" ref="H12" si="1">SUMPRODUCT($C$6:$C$11,H$6:H$11)*10</f>
        <v>0</v>
      </c>
      <c r="I12" s="146"/>
      <c r="J12" s="145">
        <f t="shared" ref="J12" si="2">SUMPRODUCT($C$6:$C$11,J$6:J$11)*10</f>
        <v>0</v>
      </c>
      <c r="K12" s="146"/>
    </row>
  </sheetData>
  <mergeCells count="13">
    <mergeCell ref="C3:C4"/>
    <mergeCell ref="A12:B12"/>
    <mergeCell ref="A3:B4"/>
    <mergeCell ref="A6:A11"/>
    <mergeCell ref="A5:B5"/>
    <mergeCell ref="J2:K2"/>
    <mergeCell ref="J3:K4"/>
    <mergeCell ref="D2:E2"/>
    <mergeCell ref="D3:E4"/>
    <mergeCell ref="F2:G2"/>
    <mergeCell ref="F3:G4"/>
    <mergeCell ref="H3:I4"/>
    <mergeCell ref="H2:I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7"/>
  <sheetViews>
    <sheetView rightToLeft="1" zoomScaleNormal="100" workbookViewId="0">
      <selection activeCell="E17" sqref="E17"/>
    </sheetView>
  </sheetViews>
  <sheetFormatPr defaultRowHeight="14.25"/>
  <cols>
    <col min="1" max="2" width="9" style="84" customWidth="1"/>
    <col min="3" max="3" width="21.75" style="84" customWidth="1"/>
    <col min="4" max="5" width="12.625" style="84" customWidth="1"/>
    <col min="6" max="6" width="19.875" style="84" hidden="1" customWidth="1"/>
    <col min="7" max="7" width="14.875" style="84" hidden="1" customWidth="1"/>
    <col min="8" max="8" width="0" style="84" hidden="1" customWidth="1"/>
    <col min="9" max="16384" width="9" style="84"/>
  </cols>
  <sheetData>
    <row r="1" spans="2:7" ht="15" thickBot="1"/>
    <row r="2" spans="2:7" ht="15">
      <c r="C2" s="226" t="s">
        <v>12</v>
      </c>
      <c r="D2" s="85">
        <v>1</v>
      </c>
      <c r="E2" s="86">
        <v>2</v>
      </c>
      <c r="F2" s="86">
        <v>3</v>
      </c>
      <c r="G2" s="87">
        <v>4</v>
      </c>
    </row>
    <row r="3" spans="2:7" ht="44.25" customHeight="1">
      <c r="C3" s="227"/>
      <c r="D3" s="88" t="str">
        <f>IF('תנאי-סף'!D3="","",'תנאי-סף'!D3)</f>
        <v/>
      </c>
      <c r="E3" s="89">
        <f>'תנאי-סף'!E3</f>
        <v>0</v>
      </c>
      <c r="F3" s="89">
        <f>'תנאי-סף'!F3</f>
        <v>0</v>
      </c>
      <c r="G3" s="90">
        <f>'תנאי-סף'!G3</f>
        <v>0</v>
      </c>
    </row>
    <row r="4" spans="2:7" ht="18.75" customHeight="1">
      <c r="C4" s="91" t="s">
        <v>43</v>
      </c>
      <c r="D4" s="160"/>
      <c r="E4" s="161"/>
      <c r="F4" s="116"/>
      <c r="G4" s="117"/>
    </row>
    <row r="5" spans="2:7" ht="18.75" customHeight="1">
      <c r="C5" s="92" t="s">
        <v>44</v>
      </c>
      <c r="D5" s="114">
        <f>D4*1.17</f>
        <v>0</v>
      </c>
      <c r="E5" s="114">
        <f t="shared" ref="E5:G5" si="0">E4*1.17</f>
        <v>0</v>
      </c>
      <c r="F5" s="114">
        <f t="shared" si="0"/>
        <v>0</v>
      </c>
      <c r="G5" s="115">
        <f t="shared" si="0"/>
        <v>0</v>
      </c>
    </row>
    <row r="6" spans="2:7" ht="18.75" customHeight="1" thickBot="1">
      <c r="C6" s="93" t="s">
        <v>8</v>
      </c>
      <c r="D6" s="94">
        <f>IFERROR(MIN($D$5,$E$5,$G$5)/D4*100,0)</f>
        <v>0</v>
      </c>
      <c r="E6" s="95">
        <f t="shared" ref="E6:G6" si="1">IFERROR(MIN($D$5,$E$5,$G$5)/E4*100,0)</f>
        <v>0</v>
      </c>
      <c r="F6" s="95">
        <f t="shared" si="1"/>
        <v>0</v>
      </c>
      <c r="G6" s="96">
        <f t="shared" si="1"/>
        <v>0</v>
      </c>
    </row>
    <row r="11" spans="2:7" ht="15" thickBot="1"/>
    <row r="12" spans="2:7" ht="15">
      <c r="B12" s="228" t="s">
        <v>13</v>
      </c>
      <c r="C12" s="229"/>
      <c r="D12" s="97">
        <v>1</v>
      </c>
      <c r="E12" s="86">
        <v>2</v>
      </c>
      <c r="F12" s="86">
        <v>3</v>
      </c>
      <c r="G12" s="87">
        <v>4</v>
      </c>
    </row>
    <row r="13" spans="2:7" ht="60" customHeight="1">
      <c r="B13" s="98" t="s">
        <v>5</v>
      </c>
      <c r="C13" s="99" t="s">
        <v>14</v>
      </c>
      <c r="D13" s="100"/>
      <c r="E13" s="101"/>
      <c r="F13" s="101">
        <f>'תנאי-סף'!F3</f>
        <v>0</v>
      </c>
      <c r="G13" s="102"/>
    </row>
    <row r="14" spans="2:7" ht="18.75" customHeight="1">
      <c r="B14" s="112">
        <v>0.5</v>
      </c>
      <c r="C14" s="113" t="s">
        <v>9</v>
      </c>
      <c r="D14" s="103">
        <f>איכות!E15</f>
        <v>0</v>
      </c>
      <c r="E14" s="103">
        <f>איכות!G15</f>
        <v>0</v>
      </c>
      <c r="F14" s="103" t="e">
        <f>איכות!#REF!</f>
        <v>#REF!</v>
      </c>
      <c r="G14" s="104" t="e">
        <f>איכות!#REF!</f>
        <v>#REF!</v>
      </c>
    </row>
    <row r="15" spans="2:7" ht="19.5" customHeight="1">
      <c r="B15" s="112">
        <v>0.5</v>
      </c>
      <c r="C15" s="113" t="s">
        <v>10</v>
      </c>
      <c r="D15" s="103">
        <f>D6</f>
        <v>0</v>
      </c>
      <c r="E15" s="103">
        <f t="shared" ref="E15:G15" si="2">E6</f>
        <v>0</v>
      </c>
      <c r="F15" s="103">
        <f t="shared" si="2"/>
        <v>0</v>
      </c>
      <c r="G15" s="104">
        <f t="shared" si="2"/>
        <v>0</v>
      </c>
    </row>
    <row r="16" spans="2:7" ht="17.25" customHeight="1">
      <c r="B16" s="105">
        <f>SUM(B14:B15)</f>
        <v>1</v>
      </c>
      <c r="C16" s="106" t="s">
        <v>11</v>
      </c>
      <c r="D16" s="107">
        <f>(D14*B$14)+(D15*B$15)</f>
        <v>0</v>
      </c>
      <c r="E16" s="107">
        <f>(E14*B$14)+(E15*B$15)</f>
        <v>0</v>
      </c>
      <c r="F16" s="107" t="e">
        <f t="shared" ref="F16:G16" si="3">(F14*0.6)+(F15*0.4)</f>
        <v>#REF!</v>
      </c>
      <c r="G16" s="108" t="e">
        <f t="shared" si="3"/>
        <v>#REF!</v>
      </c>
    </row>
    <row r="17" spans="2:7" ht="15.75" thickBot="1">
      <c r="B17" s="230" t="s">
        <v>15</v>
      </c>
      <c r="C17" s="231"/>
      <c r="D17" s="109">
        <f>RANK(D16,$D$16:$E$16,0)</f>
        <v>1</v>
      </c>
      <c r="E17" s="110">
        <f>RANK(E16,$D$16:$E$16,0)</f>
        <v>1</v>
      </c>
      <c r="F17" s="110" t="e">
        <f>RANK(F16,$D$16:$G$16,0)</f>
        <v>#REF!</v>
      </c>
      <c r="G17" s="111" t="e">
        <f>RANK(G16,$D$16:$G$16,0)</f>
        <v>#REF!</v>
      </c>
    </row>
  </sheetData>
  <mergeCells count="3">
    <mergeCell ref="C2:C3"/>
    <mergeCell ref="B12:C12"/>
    <mergeCell ref="B17:C17"/>
  </mergeCells>
  <pageMargins left="0.7" right="0.7" top="0.75" bottom="0.75" header="0.3" footer="0.3"/>
  <ignoredErrors>
    <ignoredError sqref="D5 E5 G5" unlockedFormula="1"/>
    <ignoredError sqref="F5"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15</vt:i4>
      </vt:variant>
    </vt:vector>
  </HeadingPairs>
  <TitlesOfParts>
    <vt:vector size="19" baseType="lpstr">
      <vt:lpstr>תנאי-סף</vt:lpstr>
      <vt:lpstr>איכות</vt:lpstr>
      <vt:lpstr>תכנית המחקר המוצעת</vt:lpstr>
      <vt:lpstr>מחיר וסיכום</vt:lpstr>
      <vt:lpstr>'תנאי-סף'!_Ref263083897</vt:lpstr>
      <vt:lpstr>'תנאי-סף'!_Ref274737718</vt:lpstr>
      <vt:lpstr>'תנאי-סף'!_Ref295727242</vt:lpstr>
      <vt:lpstr>'תנאי-סף'!_Ref296892065</vt:lpstr>
      <vt:lpstr>'תנאי-סף'!_Ref299441922</vt:lpstr>
      <vt:lpstr>'תנאי-סף'!_Ref304923103</vt:lpstr>
      <vt:lpstr>'תנאי-סף'!_Ref316295880</vt:lpstr>
      <vt:lpstr>'תנאי-סף'!_Ref316372399</vt:lpstr>
      <vt:lpstr>'תנאי-סף'!_Ref374524676</vt:lpstr>
      <vt:lpstr>'תנאי-סף'!_Ref375743705</vt:lpstr>
      <vt:lpstr>'תנאי-סף'!_Ref414963483</vt:lpstr>
      <vt:lpstr>'תנאי-סף'!_Ref416103278</vt:lpstr>
      <vt:lpstr>'תנאי-סף'!_Ref420855264</vt:lpstr>
      <vt:lpstr>'תנאי-סף'!_Ref421107478</vt:lpstr>
      <vt:lpstr>'תנאי-סף'!WPrint_Area_W</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Racheli Hadar</cp:lastModifiedBy>
  <dcterms:created xsi:type="dcterms:W3CDTF">2012-09-13T08:40:43Z</dcterms:created>
  <dcterms:modified xsi:type="dcterms:W3CDTF">2017-01-16T10:48:14Z</dcterms:modified>
</cp:coreProperties>
</file>